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<sst xmlns="http://schemas.openxmlformats.org/spreadsheetml/2006/main" count="170" uniqueCount="60">
  <si>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</si>
  <si>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</si>
  <si>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</si>
  <si>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</si>
  <si>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</si>
  <si>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</si>
  <si>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</si>
  <si>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</si>
  <si>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</si>
  <si>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</si>
  <si>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</si>
  <si>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</si>
  <si>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</si>
  <si>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</si>
  <si>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</si>
  <si>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</si>
  <si>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</si>
  <si>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</si>
  <si>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</si>
  <si>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</si>
  <si>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</si>
  <si>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</si>
  <si>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</si>
  <si>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</si>
  <si>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</si>
  <si>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</si>
  <si>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4.1</t>
  </si>
  <si>
    <t>長期国債先物オプション</t>
  </si>
  <si>
    <t>Options on 10-year JGB Futures</t>
  </si>
  <si>
    <t>2</t>
  </si>
  <si>
    <t>●</t>
  </si>
  <si>
    <t>3</t>
  </si>
  <si>
    <t>◎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</si>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</sst>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81</f>
        <v>81.0</v>
      </c>
      <c r="F10" s="24"/>
      <c r="G10" s="26" t="n">
        <f>49</f>
        <v>49.0</v>
      </c>
      <c r="H10" s="25"/>
      <c r="I10" s="26" t="n">
        <f>130</f>
        <v>130.0</v>
      </c>
      <c r="J10" s="23"/>
      <c r="K10" s="26" t="n">
        <f>21200000</f>
        <v>2.12E7</v>
      </c>
      <c r="L10" s="24"/>
      <c r="M10" s="26" t="n">
        <f>10440000</f>
        <v>1.044E7</v>
      </c>
      <c r="N10" s="25"/>
      <c r="O10" s="26" t="n">
        <f>31640000</f>
        <v>3.164E7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/>
      <c r="T10" s="26" t="n">
        <f>30</f>
        <v>30.0</v>
      </c>
      <c r="U10" s="24"/>
      <c r="V10" s="26" t="n">
        <f>25</f>
        <v>25.0</v>
      </c>
      <c r="W10" s="25"/>
      <c r="X10" s="26" t="n">
        <f>55</f>
        <v>55.0</v>
      </c>
      <c r="Y10" s="23"/>
      <c r="Z10" s="26" t="n">
        <f>1070</f>
        <v>1070.0</v>
      </c>
      <c r="AA10" s="24"/>
      <c r="AB10" s="26" t="n">
        <f>361</f>
        <v>361.0</v>
      </c>
      <c r="AC10" s="25"/>
      <c r="AD10" s="26" t="n">
        <f>1431</f>
        <v>1431.0</v>
      </c>
    </row>
    <row r="11">
      <c r="A11" s="21" t="s">
        <v>29</v>
      </c>
      <c r="B11" s="22" t="s">
        <v>27</v>
      </c>
      <c r="C11" s="22" t="s">
        <v>28</v>
      </c>
      <c r="D11" s="23" t="s">
        <v>30</v>
      </c>
      <c r="E11" s="26" t="n">
        <f>6</f>
        <v>6.0</v>
      </c>
      <c r="F11" s="24"/>
      <c r="G11" s="26" t="n">
        <f>13</f>
        <v>13.0</v>
      </c>
      <c r="H11" s="25" t="s">
        <v>30</v>
      </c>
      <c r="I11" s="26" t="n">
        <f>19</f>
        <v>19.0</v>
      </c>
      <c r="J11" s="23" t="s">
        <v>30</v>
      </c>
      <c r="K11" s="26" t="n">
        <f>1130000</f>
        <v>1130000.0</v>
      </c>
      <c r="L11" s="24"/>
      <c r="M11" s="26" t="n">
        <f>2830000</f>
        <v>2830000.0</v>
      </c>
      <c r="N11" s="25" t="s">
        <v>30</v>
      </c>
      <c r="O11" s="26" t="n">
        <f>3960000</f>
        <v>3960000.0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n">
        <f>2</f>
        <v>2.0</v>
      </c>
      <c r="U11" s="24"/>
      <c r="V11" s="26" t="n">
        <f>1</f>
        <v>1.0</v>
      </c>
      <c r="W11" s="25"/>
      <c r="X11" s="26" t="n">
        <f>3</f>
        <v>3.0</v>
      </c>
      <c r="Y11" s="23"/>
      <c r="Z11" s="26" t="n">
        <f>1076</f>
        <v>1076.0</v>
      </c>
      <c r="AA11" s="24"/>
      <c r="AB11" s="26" t="n">
        <f>369</f>
        <v>369.0</v>
      </c>
      <c r="AC11" s="25"/>
      <c r="AD11" s="26" t="n">
        <f>1445</f>
        <v>1445.0</v>
      </c>
    </row>
    <row r="12">
      <c r="A12" s="21" t="s">
        <v>31</v>
      </c>
      <c r="B12" s="22" t="s">
        <v>27</v>
      </c>
      <c r="C12" s="22" t="s">
        <v>28</v>
      </c>
      <c r="D12" s="23"/>
      <c r="E12" s="26" t="n">
        <f>110</f>
        <v>110.0</v>
      </c>
      <c r="F12" s="24"/>
      <c r="G12" s="26" t="n">
        <f>159</f>
        <v>159.0</v>
      </c>
      <c r="H12" s="25"/>
      <c r="I12" s="26" t="n">
        <f>269</f>
        <v>269.0</v>
      </c>
      <c r="J12" s="23"/>
      <c r="K12" s="26" t="n">
        <f>29760000</f>
        <v>2.976E7</v>
      </c>
      <c r="L12" s="24" t="s">
        <v>32</v>
      </c>
      <c r="M12" s="26" t="n">
        <f>41860000</f>
        <v>4.186E7</v>
      </c>
      <c r="N12" s="25"/>
      <c r="O12" s="26" t="n">
        <f>71620000</f>
        <v>7.162E7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n">
        <f>90</f>
        <v>90.0</v>
      </c>
      <c r="U12" s="24"/>
      <c r="V12" s="26" t="n">
        <f>90</f>
        <v>90.0</v>
      </c>
      <c r="W12" s="25"/>
      <c r="X12" s="26" t="n">
        <f>180</f>
        <v>180.0</v>
      </c>
      <c r="Y12" s="23"/>
      <c r="Z12" s="26" t="n">
        <f>1155</f>
        <v>1155.0</v>
      </c>
      <c r="AA12" s="24"/>
      <c r="AB12" s="26" t="n">
        <f>492</f>
        <v>492.0</v>
      </c>
      <c r="AC12" s="25"/>
      <c r="AD12" s="26" t="n">
        <f>1647</f>
        <v>1647.0</v>
      </c>
    </row>
    <row r="13">
      <c r="A13" s="21" t="s">
        <v>33</v>
      </c>
      <c r="B13" s="22" t="s">
        <v>27</v>
      </c>
      <c r="C13" s="22" t="s">
        <v>28</v>
      </c>
      <c r="D13" s="23"/>
      <c r="E13" s="26" t="n">
        <f>458</f>
        <v>458.0</v>
      </c>
      <c r="F13" s="24"/>
      <c r="G13" s="26" t="n">
        <f>122</f>
        <v>122.0</v>
      </c>
      <c r="H13" s="25"/>
      <c r="I13" s="26" t="n">
        <f>580</f>
        <v>580.0</v>
      </c>
      <c r="J13" s="23"/>
      <c r="K13" s="26" t="n">
        <f>107030000</f>
        <v>1.0703E8</v>
      </c>
      <c r="L13" s="24"/>
      <c r="M13" s="26" t="n">
        <f>24560000</f>
        <v>2.456E7</v>
      </c>
      <c r="N13" s="25"/>
      <c r="O13" s="26" t="n">
        <f>131590000</f>
        <v>1.3159E8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n">
        <f>135</f>
        <v>135.0</v>
      </c>
      <c r="U13" s="24"/>
      <c r="V13" s="26" t="n">
        <f>80</f>
        <v>80.0</v>
      </c>
      <c r="W13" s="25"/>
      <c r="X13" s="26" t="n">
        <f>215</f>
        <v>215.0</v>
      </c>
      <c r="Y13" s="23"/>
      <c r="Z13" s="26" t="n">
        <f>1387</f>
        <v>1387.0</v>
      </c>
      <c r="AA13" s="24"/>
      <c r="AB13" s="26" t="n">
        <f>553</f>
        <v>553.0</v>
      </c>
      <c r="AC13" s="25"/>
      <c r="AD13" s="26" t="n">
        <f>1940</f>
        <v>1940.0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23</f>
        <v>23.0</v>
      </c>
      <c r="F14" s="24"/>
      <c r="G14" s="26" t="n">
        <f>86</f>
        <v>86.0</v>
      </c>
      <c r="H14" s="25"/>
      <c r="I14" s="26" t="n">
        <f>109</f>
        <v>109.0</v>
      </c>
      <c r="J14" s="23"/>
      <c r="K14" s="26" t="n">
        <f>5900000</f>
        <v>5900000.0</v>
      </c>
      <c r="L14" s="24"/>
      <c r="M14" s="26" t="n">
        <f>17020000</f>
        <v>1.702E7</v>
      </c>
      <c r="N14" s="25"/>
      <c r="O14" s="26" t="n">
        <f>22920000</f>
        <v>2.292E7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 t="s">
        <v>30</v>
      </c>
      <c r="T14" s="26" t="str">
        <f>"－"</f>
        <v>－</v>
      </c>
      <c r="U14" s="24"/>
      <c r="V14" s="26" t="n">
        <f>75</f>
        <v>75.0</v>
      </c>
      <c r="W14" s="25"/>
      <c r="X14" s="26" t="n">
        <f>75</f>
        <v>75.0</v>
      </c>
      <c r="Y14" s="23"/>
      <c r="Z14" s="26" t="n">
        <f>1408</f>
        <v>1408.0</v>
      </c>
      <c r="AA14" s="24"/>
      <c r="AB14" s="26" t="n">
        <f>585</f>
        <v>585.0</v>
      </c>
      <c r="AC14" s="25"/>
      <c r="AD14" s="26" t="n">
        <f>1993</f>
        <v>1993.0</v>
      </c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37</v>
      </c>
      <c r="B17" s="22" t="s">
        <v>27</v>
      </c>
      <c r="C17" s="22" t="s">
        <v>28</v>
      </c>
      <c r="D17" s="23"/>
      <c r="E17" s="26" t="n">
        <f>200</f>
        <v>200.0</v>
      </c>
      <c r="F17" s="24"/>
      <c r="G17" s="26" t="n">
        <f>140</f>
        <v>140.0</v>
      </c>
      <c r="H17" s="25"/>
      <c r="I17" s="26" t="n">
        <f>340</f>
        <v>340.0</v>
      </c>
      <c r="J17" s="23"/>
      <c r="K17" s="26" t="n">
        <f>40080000</f>
        <v>4.008E7</v>
      </c>
      <c r="L17" s="24"/>
      <c r="M17" s="26" t="n">
        <f>38400000</f>
        <v>3.84E7</v>
      </c>
      <c r="N17" s="25"/>
      <c r="O17" s="26" t="n">
        <f>78480000</f>
        <v>7.848E7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n">
        <f>100</f>
        <v>100.0</v>
      </c>
      <c r="U17" s="24"/>
      <c r="V17" s="26" t="n">
        <f>100</f>
        <v>100.0</v>
      </c>
      <c r="W17" s="25"/>
      <c r="X17" s="26" t="n">
        <f>200</f>
        <v>200.0</v>
      </c>
      <c r="Y17" s="23"/>
      <c r="Z17" s="26" t="n">
        <f>1576</f>
        <v>1576.0</v>
      </c>
      <c r="AA17" s="24"/>
      <c r="AB17" s="26" t="n">
        <f>695</f>
        <v>695.0</v>
      </c>
      <c r="AC17" s="25"/>
      <c r="AD17" s="26" t="n">
        <f>2271</f>
        <v>2271.0</v>
      </c>
    </row>
    <row r="18">
      <c r="A18" s="21" t="s">
        <v>38</v>
      </c>
      <c r="B18" s="22" t="s">
        <v>27</v>
      </c>
      <c r="C18" s="22" t="s">
        <v>28</v>
      </c>
      <c r="D18" s="23" t="s">
        <v>32</v>
      </c>
      <c r="E18" s="26" t="n">
        <f>579</f>
        <v>579.0</v>
      </c>
      <c r="F18" s="24"/>
      <c r="G18" s="26" t="n">
        <f>182</f>
        <v>182.0</v>
      </c>
      <c r="H18" s="25" t="s">
        <v>32</v>
      </c>
      <c r="I18" s="26" t="n">
        <f>761</f>
        <v>761.0</v>
      </c>
      <c r="J18" s="23"/>
      <c r="K18" s="26" t="n">
        <f>113530000</f>
        <v>1.1353E8</v>
      </c>
      <c r="L18" s="24"/>
      <c r="M18" s="26" t="n">
        <f>35460000</f>
        <v>3.546E7</v>
      </c>
      <c r="N18" s="25"/>
      <c r="O18" s="26" t="n">
        <f>148990000</f>
        <v>1.4899E8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n">
        <f>255</f>
        <v>255.0</v>
      </c>
      <c r="U18" s="24" t="s">
        <v>30</v>
      </c>
      <c r="V18" s="26" t="str">
        <f>"－"</f>
        <v>－</v>
      </c>
      <c r="W18" s="25"/>
      <c r="X18" s="26" t="n">
        <f>255</f>
        <v>255.0</v>
      </c>
      <c r="Y18" s="23"/>
      <c r="Z18" s="26" t="n">
        <f>1914</f>
        <v>1914.0</v>
      </c>
      <c r="AA18" s="24"/>
      <c r="AB18" s="26" t="n">
        <f>702</f>
        <v>702.0</v>
      </c>
      <c r="AC18" s="25"/>
      <c r="AD18" s="26" t="n">
        <f>2616</f>
        <v>2616.0</v>
      </c>
    </row>
    <row r="19">
      <c r="A19" s="21" t="s">
        <v>39</v>
      </c>
      <c r="B19" s="22" t="s">
        <v>27</v>
      </c>
      <c r="C19" s="22" t="s">
        <v>28</v>
      </c>
      <c r="D19" s="23"/>
      <c r="E19" s="26" t="n">
        <f>141</f>
        <v>141.0</v>
      </c>
      <c r="F19" s="24"/>
      <c r="G19" s="26" t="n">
        <f>45</f>
        <v>45.0</v>
      </c>
      <c r="H19" s="25"/>
      <c r="I19" s="26" t="n">
        <f>186</f>
        <v>186.0</v>
      </c>
      <c r="J19" s="23"/>
      <c r="K19" s="26" t="n">
        <f>26210000</f>
        <v>2.621E7</v>
      </c>
      <c r="L19" s="24"/>
      <c r="M19" s="26" t="n">
        <f>8850000</f>
        <v>8850000.0</v>
      </c>
      <c r="N19" s="25"/>
      <c r="O19" s="26" t="n">
        <f>35060000</f>
        <v>3.506E7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n">
        <f>10</f>
        <v>10.0</v>
      </c>
      <c r="U19" s="24"/>
      <c r="V19" s="26" t="str">
        <f>"－"</f>
        <v>－</v>
      </c>
      <c r="W19" s="25"/>
      <c r="X19" s="26" t="n">
        <f>10</f>
        <v>10.0</v>
      </c>
      <c r="Y19" s="23"/>
      <c r="Z19" s="26" t="n">
        <f>1975</f>
        <v>1975.0</v>
      </c>
      <c r="AA19" s="24"/>
      <c r="AB19" s="26" t="n">
        <f>721</f>
        <v>721.0</v>
      </c>
      <c r="AC19" s="25"/>
      <c r="AD19" s="26" t="n">
        <f>2696</f>
        <v>2696.0</v>
      </c>
    </row>
    <row r="20">
      <c r="A20" s="21" t="s">
        <v>40</v>
      </c>
      <c r="B20" s="22" t="s">
        <v>27</v>
      </c>
      <c r="C20" s="22" t="s">
        <v>28</v>
      </c>
      <c r="D20" s="23"/>
      <c r="E20" s="26" t="n">
        <f>467</f>
        <v>467.0</v>
      </c>
      <c r="F20" s="24"/>
      <c r="G20" s="26" t="n">
        <f>36</f>
        <v>36.0</v>
      </c>
      <c r="H20" s="25"/>
      <c r="I20" s="26" t="n">
        <f>503</f>
        <v>503.0</v>
      </c>
      <c r="J20" s="23" t="s">
        <v>32</v>
      </c>
      <c r="K20" s="26" t="n">
        <f>156480000</f>
        <v>1.5648E8</v>
      </c>
      <c r="L20" s="24"/>
      <c r="M20" s="26" t="n">
        <f>3410000</f>
        <v>3410000.0</v>
      </c>
      <c r="N20" s="25" t="s">
        <v>32</v>
      </c>
      <c r="O20" s="26" t="n">
        <f>159890000</f>
        <v>1.5989E8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 t="s">
        <v>32</v>
      </c>
      <c r="T20" s="26" t="n">
        <f>370</f>
        <v>370.0</v>
      </c>
      <c r="U20" s="24"/>
      <c r="V20" s="26" t="n">
        <f>20</f>
        <v>20.0</v>
      </c>
      <c r="W20" s="25" t="s">
        <v>32</v>
      </c>
      <c r="X20" s="26" t="n">
        <f>390</f>
        <v>390.0</v>
      </c>
      <c r="Y20" s="23"/>
      <c r="Z20" s="26" t="n">
        <f>2008</f>
        <v>2008.0</v>
      </c>
      <c r="AA20" s="24"/>
      <c r="AB20" s="26" t="n">
        <f>745</f>
        <v>745.0</v>
      </c>
      <c r="AC20" s="25"/>
      <c r="AD20" s="26" t="n">
        <f>2753</f>
        <v>2753.0</v>
      </c>
    </row>
    <row r="21">
      <c r="A21" s="21" t="s">
        <v>41</v>
      </c>
      <c r="B21" s="22" t="s">
        <v>27</v>
      </c>
      <c r="C21" s="22" t="s">
        <v>28</v>
      </c>
      <c r="D21" s="23"/>
      <c r="E21" s="26" t="n">
        <f>81</f>
        <v>81.0</v>
      </c>
      <c r="F21" s="24"/>
      <c r="G21" s="26" t="n">
        <f>49</f>
        <v>49.0</v>
      </c>
      <c r="H21" s="25"/>
      <c r="I21" s="26" t="n">
        <f>130</f>
        <v>130.0</v>
      </c>
      <c r="J21" s="23"/>
      <c r="K21" s="26" t="n">
        <f>43330000</f>
        <v>4.333E7</v>
      </c>
      <c r="L21" s="24"/>
      <c r="M21" s="26" t="n">
        <f>4090000</f>
        <v>4090000.0</v>
      </c>
      <c r="N21" s="25"/>
      <c r="O21" s="26" t="n">
        <f>47420000</f>
        <v>4.742E7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str">
        <f>"－"</f>
        <v>－</v>
      </c>
      <c r="W21" s="25" t="s">
        <v>30</v>
      </c>
      <c r="X21" s="26" t="str">
        <f>"－"</f>
        <v>－</v>
      </c>
      <c r="Y21" s="23"/>
      <c r="Z21" s="26" t="n">
        <f>2018</f>
        <v>2018.0</v>
      </c>
      <c r="AA21" s="24"/>
      <c r="AB21" s="26" t="n">
        <f>788</f>
        <v>788.0</v>
      </c>
      <c r="AC21" s="25"/>
      <c r="AD21" s="26" t="n">
        <f>2806</f>
        <v>2806.0</v>
      </c>
    </row>
    <row r="22">
      <c r="A22" s="21" t="s">
        <v>42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43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44</v>
      </c>
      <c r="B24" s="22" t="s">
        <v>27</v>
      </c>
      <c r="C24" s="22" t="s">
        <v>28</v>
      </c>
      <c r="D24" s="23"/>
      <c r="E24" s="26" t="n">
        <f>32</f>
        <v>32.0</v>
      </c>
      <c r="F24" s="24"/>
      <c r="G24" s="26" t="n">
        <f>51</f>
        <v>51.0</v>
      </c>
      <c r="H24" s="25"/>
      <c r="I24" s="26" t="n">
        <f>83</f>
        <v>83.0</v>
      </c>
      <c r="J24" s="23"/>
      <c r="K24" s="26" t="n">
        <f>8470000</f>
        <v>8470000.0</v>
      </c>
      <c r="L24" s="24"/>
      <c r="M24" s="26" t="n">
        <f>7740000</f>
        <v>7740000.0</v>
      </c>
      <c r="N24" s="25"/>
      <c r="O24" s="26" t="n">
        <f>16210000</f>
        <v>1.621E7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n">
        <f>15</f>
        <v>15.0</v>
      </c>
      <c r="U24" s="24"/>
      <c r="V24" s="26" t="n">
        <f>15</f>
        <v>15.0</v>
      </c>
      <c r="W24" s="25"/>
      <c r="X24" s="26" t="n">
        <f>30</f>
        <v>30.0</v>
      </c>
      <c r="Y24" s="23"/>
      <c r="Z24" s="26" t="n">
        <f>2030</f>
        <v>2030.0</v>
      </c>
      <c r="AA24" s="24"/>
      <c r="AB24" s="26" t="n">
        <f>798</f>
        <v>798.0</v>
      </c>
      <c r="AC24" s="25"/>
      <c r="AD24" s="26" t="n">
        <f>2828</f>
        <v>2828.0</v>
      </c>
    </row>
    <row r="25">
      <c r="A25" s="21" t="s">
        <v>45</v>
      </c>
      <c r="B25" s="22" t="s">
        <v>27</v>
      </c>
      <c r="C25" s="22" t="s">
        <v>28</v>
      </c>
      <c r="D25" s="23"/>
      <c r="E25" s="26" t="n">
        <f>92</f>
        <v>92.0</v>
      </c>
      <c r="F25" s="24"/>
      <c r="G25" s="26" t="n">
        <f>13</f>
        <v>13.0</v>
      </c>
      <c r="H25" s="25"/>
      <c r="I25" s="26" t="n">
        <f>105</f>
        <v>105.0</v>
      </c>
      <c r="J25" s="23"/>
      <c r="K25" s="26" t="n">
        <f>19360000</f>
        <v>1.936E7</v>
      </c>
      <c r="L25" s="24"/>
      <c r="M25" s="26" t="n">
        <f>1150000</f>
        <v>1150000.0</v>
      </c>
      <c r="N25" s="25"/>
      <c r="O25" s="26" t="n">
        <f>20510000</f>
        <v>2.051E7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n">
        <f>25</f>
        <v>25.0</v>
      </c>
      <c r="U25" s="24"/>
      <c r="V25" s="26" t="str">
        <f>"－"</f>
        <v>－</v>
      </c>
      <c r="W25" s="25"/>
      <c r="X25" s="26" t="n">
        <f>25</f>
        <v>25.0</v>
      </c>
      <c r="Y25" s="23"/>
      <c r="Z25" s="26" t="n">
        <f>2105</f>
        <v>2105.0</v>
      </c>
      <c r="AA25" s="24"/>
      <c r="AB25" s="26" t="n">
        <f>802</f>
        <v>802.0</v>
      </c>
      <c r="AC25" s="25"/>
      <c r="AD25" s="26" t="n">
        <f>2907</f>
        <v>2907.0</v>
      </c>
    </row>
    <row r="26">
      <c r="A26" s="21" t="s">
        <v>46</v>
      </c>
      <c r="B26" s="22" t="s">
        <v>27</v>
      </c>
      <c r="C26" s="22" t="s">
        <v>28</v>
      </c>
      <c r="D26" s="23"/>
      <c r="E26" s="26" t="n">
        <f>13</f>
        <v>13.0</v>
      </c>
      <c r="F26" s="24"/>
      <c r="G26" s="26" t="n">
        <f>67</f>
        <v>67.0</v>
      </c>
      <c r="H26" s="25"/>
      <c r="I26" s="26" t="n">
        <f>80</f>
        <v>80.0</v>
      </c>
      <c r="J26" s="23"/>
      <c r="K26" s="26" t="n">
        <f>2150000</f>
        <v>2150000.0</v>
      </c>
      <c r="L26" s="24"/>
      <c r="M26" s="26" t="n">
        <f>3970000</f>
        <v>3970000.0</v>
      </c>
      <c r="N26" s="25"/>
      <c r="O26" s="26" t="n">
        <f>6120000</f>
        <v>6120000.0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n">
        <f>5</f>
        <v>5.0</v>
      </c>
      <c r="U26" s="24"/>
      <c r="V26" s="26" t="str">
        <f>"－"</f>
        <v>－</v>
      </c>
      <c r="W26" s="25"/>
      <c r="X26" s="26" t="n">
        <f>5</f>
        <v>5.0</v>
      </c>
      <c r="Y26" s="23"/>
      <c r="Z26" s="26" t="n">
        <f>2118</f>
        <v>2118.0</v>
      </c>
      <c r="AA26" s="24"/>
      <c r="AB26" s="26" t="n">
        <f>866</f>
        <v>866.0</v>
      </c>
      <c r="AC26" s="25"/>
      <c r="AD26" s="26" t="n">
        <f>2984</f>
        <v>2984.0</v>
      </c>
    </row>
    <row r="27">
      <c r="A27" s="21" t="s">
        <v>47</v>
      </c>
      <c r="B27" s="22" t="s">
        <v>27</v>
      </c>
      <c r="C27" s="22" t="s">
        <v>28</v>
      </c>
      <c r="D27" s="23"/>
      <c r="E27" s="26" t="n">
        <f>106</f>
        <v>106.0</v>
      </c>
      <c r="F27" s="24"/>
      <c r="G27" s="26" t="n">
        <f>154</f>
        <v>154.0</v>
      </c>
      <c r="H27" s="25"/>
      <c r="I27" s="26" t="n">
        <f>260</f>
        <v>260.0</v>
      </c>
      <c r="J27" s="23"/>
      <c r="K27" s="26" t="n">
        <f>38960000</f>
        <v>3.896E7</v>
      </c>
      <c r="L27" s="24"/>
      <c r="M27" s="26" t="n">
        <f>35455000</f>
        <v>3.5455E7</v>
      </c>
      <c r="N27" s="25"/>
      <c r="O27" s="26" t="n">
        <f>74415000</f>
        <v>7.4415E7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n">
        <f>130</f>
        <v>130.0</v>
      </c>
      <c r="U27" s="24"/>
      <c r="V27" s="26" t="n">
        <f>140</f>
        <v>140.0</v>
      </c>
      <c r="W27" s="25"/>
      <c r="X27" s="26" t="n">
        <f>270</f>
        <v>270.0</v>
      </c>
      <c r="Y27" s="23"/>
      <c r="Z27" s="26" t="n">
        <f>2207</f>
        <v>2207.0</v>
      </c>
      <c r="AA27" s="24"/>
      <c r="AB27" s="26" t="n">
        <f>990</f>
        <v>990.0</v>
      </c>
      <c r="AC27" s="25"/>
      <c r="AD27" s="26" t="n">
        <f>3197</f>
        <v>3197.0</v>
      </c>
    </row>
    <row r="28">
      <c r="A28" s="21" t="s">
        <v>48</v>
      </c>
      <c r="B28" s="22" t="s">
        <v>27</v>
      </c>
      <c r="C28" s="22" t="s">
        <v>28</v>
      </c>
      <c r="D28" s="23"/>
      <c r="E28" s="26" t="n">
        <f>78</f>
        <v>78.0</v>
      </c>
      <c r="F28" s="24"/>
      <c r="G28" s="26" t="n">
        <f>33</f>
        <v>33.0</v>
      </c>
      <c r="H28" s="25"/>
      <c r="I28" s="26" t="n">
        <f>111</f>
        <v>111.0</v>
      </c>
      <c r="J28" s="23"/>
      <c r="K28" s="26" t="n">
        <f>19480000</f>
        <v>1.948E7</v>
      </c>
      <c r="L28" s="24"/>
      <c r="M28" s="26" t="n">
        <f>5110000</f>
        <v>5110000.0</v>
      </c>
      <c r="N28" s="25"/>
      <c r="O28" s="26" t="n">
        <f>24590000</f>
        <v>2.459E7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n">
        <f>45</f>
        <v>45.0</v>
      </c>
      <c r="U28" s="24"/>
      <c r="V28" s="26" t="n">
        <f>10</f>
        <v>10.0</v>
      </c>
      <c r="W28" s="25"/>
      <c r="X28" s="26" t="n">
        <f>55</f>
        <v>55.0</v>
      </c>
      <c r="Y28" s="23"/>
      <c r="Z28" s="26" t="n">
        <f>2218</f>
        <v>2218.0</v>
      </c>
      <c r="AA28" s="24"/>
      <c r="AB28" s="26" t="n">
        <f>1017</f>
        <v>1017.0</v>
      </c>
      <c r="AC28" s="25"/>
      <c r="AD28" s="26" t="n">
        <f>3235</f>
        <v>3235.0</v>
      </c>
    </row>
    <row r="29">
      <c r="A29" s="21" t="s">
        <v>49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50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51</v>
      </c>
      <c r="B31" s="22" t="s">
        <v>27</v>
      </c>
      <c r="C31" s="22" t="s">
        <v>28</v>
      </c>
      <c r="D31" s="23"/>
      <c r="E31" s="26" t="n">
        <f>257</f>
        <v>257.0</v>
      </c>
      <c r="F31" s="24" t="s">
        <v>30</v>
      </c>
      <c r="G31" s="26" t="n">
        <f>3</f>
        <v>3.0</v>
      </c>
      <c r="H31" s="25"/>
      <c r="I31" s="26" t="n">
        <f>260</f>
        <v>260.0</v>
      </c>
      <c r="J31" s="23"/>
      <c r="K31" s="26" t="n">
        <f>37350000</f>
        <v>3.735E7</v>
      </c>
      <c r="L31" s="24" t="s">
        <v>30</v>
      </c>
      <c r="M31" s="26" t="n">
        <f>110000</f>
        <v>110000.0</v>
      </c>
      <c r="N31" s="25"/>
      <c r="O31" s="26" t="n">
        <f>37460000</f>
        <v>3.746E7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n">
        <f>20</f>
        <v>20.0</v>
      </c>
      <c r="U31" s="24"/>
      <c r="V31" s="26" t="str">
        <f>"－"</f>
        <v>－</v>
      </c>
      <c r="W31" s="25"/>
      <c r="X31" s="26" t="n">
        <f>20</f>
        <v>20.0</v>
      </c>
      <c r="Y31" s="23"/>
      <c r="Z31" s="26" t="n">
        <f>2287</f>
        <v>2287.0</v>
      </c>
      <c r="AA31" s="24"/>
      <c r="AB31" s="26" t="n">
        <f>1018</f>
        <v>1018.0</v>
      </c>
      <c r="AC31" s="25"/>
      <c r="AD31" s="26" t="n">
        <f>3305</f>
        <v>3305.0</v>
      </c>
    </row>
    <row r="32">
      <c r="A32" s="21" t="s">
        <v>52</v>
      </c>
      <c r="B32" s="22" t="s">
        <v>27</v>
      </c>
      <c r="C32" s="22" t="s">
        <v>28</v>
      </c>
      <c r="D32" s="23"/>
      <c r="E32" s="26" t="n">
        <f>64</f>
        <v>64.0</v>
      </c>
      <c r="F32" s="24"/>
      <c r="G32" s="26" t="n">
        <f>66</f>
        <v>66.0</v>
      </c>
      <c r="H32" s="25"/>
      <c r="I32" s="26" t="n">
        <f>130</f>
        <v>130.0</v>
      </c>
      <c r="J32" s="23"/>
      <c r="K32" s="26" t="n">
        <f>8090000</f>
        <v>8090000.0</v>
      </c>
      <c r="L32" s="24"/>
      <c r="M32" s="26" t="n">
        <f>4950000</f>
        <v>4950000.0</v>
      </c>
      <c r="N32" s="25"/>
      <c r="O32" s="26" t="n">
        <f>13040000</f>
        <v>1.304E7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n">
        <f>32</f>
        <v>32.0</v>
      </c>
      <c r="U32" s="24"/>
      <c r="V32" s="26" t="n">
        <f>65</f>
        <v>65.0</v>
      </c>
      <c r="W32" s="25"/>
      <c r="X32" s="26" t="n">
        <f>97</f>
        <v>97.0</v>
      </c>
      <c r="Y32" s="23"/>
      <c r="Z32" s="26" t="n">
        <f>2334</f>
        <v>2334.0</v>
      </c>
      <c r="AA32" s="24"/>
      <c r="AB32" s="26" t="n">
        <f>1076</f>
        <v>1076.0</v>
      </c>
      <c r="AC32" s="25"/>
      <c r="AD32" s="26" t="n">
        <f>3410</f>
        <v>3410.0</v>
      </c>
    </row>
    <row r="33">
      <c r="A33" s="21" t="s">
        <v>53</v>
      </c>
      <c r="B33" s="22" t="s">
        <v>27</v>
      </c>
      <c r="C33" s="22" t="s">
        <v>28</v>
      </c>
      <c r="D33" s="23"/>
      <c r="E33" s="26" t="n">
        <f>51</f>
        <v>51.0</v>
      </c>
      <c r="F33" s="24" t="s">
        <v>32</v>
      </c>
      <c r="G33" s="26" t="n">
        <f>339</f>
        <v>339.0</v>
      </c>
      <c r="H33" s="25"/>
      <c r="I33" s="26" t="n">
        <f>390</f>
        <v>390.0</v>
      </c>
      <c r="J33" s="23"/>
      <c r="K33" s="26" t="n">
        <f>7530000</f>
        <v>7530000.0</v>
      </c>
      <c r="L33" s="24"/>
      <c r="M33" s="26" t="n">
        <f>36160000</f>
        <v>3.616E7</v>
      </c>
      <c r="N33" s="25"/>
      <c r="O33" s="26" t="n">
        <f>43690000</f>
        <v>4.369E7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n">
        <f>3</f>
        <v>3.0</v>
      </c>
      <c r="U33" s="24" t="s">
        <v>32</v>
      </c>
      <c r="V33" s="26" t="n">
        <f>299</f>
        <v>299.0</v>
      </c>
      <c r="W33" s="25"/>
      <c r="X33" s="26" t="n">
        <f>302</f>
        <v>302.0</v>
      </c>
      <c r="Y33" s="23"/>
      <c r="Z33" s="26" t="n">
        <f>2338</f>
        <v>2338.0</v>
      </c>
      <c r="AA33" s="24"/>
      <c r="AB33" s="26" t="n">
        <f>1359</f>
        <v>1359.0</v>
      </c>
      <c r="AC33" s="25"/>
      <c r="AD33" s="26" t="n">
        <f>3697</f>
        <v>3697.0</v>
      </c>
    </row>
    <row r="34">
      <c r="A34" s="21" t="s">
        <v>54</v>
      </c>
      <c r="B34" s="22" t="s">
        <v>27</v>
      </c>
      <c r="C34" s="22" t="s">
        <v>28</v>
      </c>
      <c r="D34" s="23"/>
      <c r="E34" s="26" t="n">
        <f>61</f>
        <v>61.0</v>
      </c>
      <c r="F34" s="24"/>
      <c r="G34" s="26" t="n">
        <f>34</f>
        <v>34.0</v>
      </c>
      <c r="H34" s="25"/>
      <c r="I34" s="26" t="n">
        <f>95</f>
        <v>95.0</v>
      </c>
      <c r="J34" s="23"/>
      <c r="K34" s="26" t="n">
        <f>10160000</f>
        <v>1.016E7</v>
      </c>
      <c r="L34" s="24"/>
      <c r="M34" s="26" t="n">
        <f>2820000</f>
        <v>2820000.0</v>
      </c>
      <c r="N34" s="25"/>
      <c r="O34" s="26" t="n">
        <f>12980000</f>
        <v>1.298E7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n">
        <f>10</f>
        <v>10.0</v>
      </c>
      <c r="W34" s="25"/>
      <c r="X34" s="26" t="n">
        <f>10</f>
        <v>10.0</v>
      </c>
      <c r="Y34" s="23" t="s">
        <v>32</v>
      </c>
      <c r="Z34" s="26" t="n">
        <f>2356</f>
        <v>2356.0</v>
      </c>
      <c r="AA34" s="24"/>
      <c r="AB34" s="26" t="n">
        <f>1389</f>
        <v>1389.0</v>
      </c>
      <c r="AC34" s="25"/>
      <c r="AD34" s="26" t="n">
        <f>3745</f>
        <v>3745.0</v>
      </c>
    </row>
    <row r="35">
      <c r="A35" s="21" t="s">
        <v>55</v>
      </c>
      <c r="B35" s="22" t="s">
        <v>27</v>
      </c>
      <c r="C35" s="22" t="s">
        <v>28</v>
      </c>
      <c r="D35" s="23"/>
      <c r="E35" s="26" t="n">
        <f>138</f>
        <v>138.0</v>
      </c>
      <c r="F35" s="24"/>
      <c r="G35" s="26" t="n">
        <f>271</f>
        <v>271.0</v>
      </c>
      <c r="H35" s="25"/>
      <c r="I35" s="26" t="n">
        <f>409</f>
        <v>409.0</v>
      </c>
      <c r="J35" s="23"/>
      <c r="K35" s="26" t="n">
        <f>19430000</f>
        <v>1.943E7</v>
      </c>
      <c r="L35" s="24"/>
      <c r="M35" s="26" t="n">
        <f>15240000</f>
        <v>1.524E7</v>
      </c>
      <c r="N35" s="25"/>
      <c r="O35" s="26" t="n">
        <f>34670000</f>
        <v>3.467E7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n">
        <f>45</f>
        <v>45.0</v>
      </c>
      <c r="U35" s="24"/>
      <c r="V35" s="26" t="str">
        <f>"－"</f>
        <v>－</v>
      </c>
      <c r="W35" s="25"/>
      <c r="X35" s="26" t="n">
        <f>45</f>
        <v>45.0</v>
      </c>
      <c r="Y35" s="23"/>
      <c r="Z35" s="26" t="n">
        <f>2351</f>
        <v>2351.0</v>
      </c>
      <c r="AA35" s="24" t="s">
        <v>32</v>
      </c>
      <c r="AB35" s="26" t="n">
        <f>1477</f>
        <v>1477.0</v>
      </c>
      <c r="AC35" s="25" t="s">
        <v>32</v>
      </c>
      <c r="AD35" s="26" t="n">
        <f>3828</f>
        <v>3828.0</v>
      </c>
    </row>
    <row r="36">
      <c r="A36" s="21" t="s">
        <v>56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57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58</v>
      </c>
      <c r="B38" s="22" t="s">
        <v>27</v>
      </c>
      <c r="C38" s="22" t="s">
        <v>28</v>
      </c>
      <c r="D38" s="23"/>
      <c r="E38" s="26"/>
      <c r="F38" s="24"/>
      <c r="G38" s="26"/>
      <c r="H38" s="25"/>
      <c r="I38" s="26"/>
      <c r="J38" s="23"/>
      <c r="K38" s="26"/>
      <c r="L38" s="24"/>
      <c r="M38" s="26"/>
      <c r="N38" s="25"/>
      <c r="O38" s="26"/>
      <c r="P38" s="27"/>
      <c r="Q38" s="28"/>
      <c r="R38" s="29"/>
      <c r="S38" s="23"/>
      <c r="T38" s="26"/>
      <c r="U38" s="24"/>
      <c r="V38" s="26"/>
      <c r="W38" s="25"/>
      <c r="X38" s="26"/>
      <c r="Y38" s="23"/>
      <c r="Z38" s="26"/>
      <c r="AA38" s="24"/>
      <c r="AB38" s="26"/>
      <c r="AC38" s="25"/>
      <c r="AD38" s="26"/>
    </row>
    <row r="39">
      <c r="A39" s="21" t="s">
        <v>59</v>
      </c>
      <c r="B39" s="22" t="s">
        <v>27</v>
      </c>
      <c r="C39" s="22" t="s">
        <v>28</v>
      </c>
      <c r="D39" s="23"/>
      <c r="E39" s="26" t="n">
        <f>328</f>
        <v>328.0</v>
      </c>
      <c r="F39" s="24"/>
      <c r="G39" s="26" t="n">
        <f>235</f>
        <v>235.0</v>
      </c>
      <c r="H39" s="25"/>
      <c r="I39" s="26" t="n">
        <f>563</f>
        <v>563.0</v>
      </c>
      <c r="J39" s="23"/>
      <c r="K39" s="26" t="n">
        <f>24700000</f>
        <v>2.47E7</v>
      </c>
      <c r="L39" s="24"/>
      <c r="M39" s="26" t="n">
        <f>13210000</f>
        <v>1.321E7</v>
      </c>
      <c r="N39" s="25"/>
      <c r="O39" s="26" t="n">
        <f>37910000</f>
        <v>3.791E7</v>
      </c>
      <c r="P39" s="27" t="n">
        <f>1199</f>
        <v>1199.0</v>
      </c>
      <c r="Q39" s="28" t="n">
        <f>159</f>
        <v>159.0</v>
      </c>
      <c r="R39" s="29" t="n">
        <f>1358</f>
        <v>1358.0</v>
      </c>
      <c r="S39" s="23"/>
      <c r="T39" s="26" t="n">
        <f>124</f>
        <v>124.0</v>
      </c>
      <c r="U39" s="24"/>
      <c r="V39" s="26" t="n">
        <f>15</f>
        <v>15.0</v>
      </c>
      <c r="W39" s="25"/>
      <c r="X39" s="26" t="n">
        <f>139</f>
        <v>139.0</v>
      </c>
      <c r="Y39" s="23" t="s">
        <v>30</v>
      </c>
      <c r="Z39" s="26" t="n">
        <f>259</f>
        <v>259.0</v>
      </c>
      <c r="AA39" s="24" t="s">
        <v>30</v>
      </c>
      <c r="AB39" s="26" t="n">
        <f>39</f>
        <v>39.0</v>
      </c>
      <c r="AC39" s="25" t="s">
        <v>30</v>
      </c>
      <c r="AD39" s="26" t="n">
        <f>298</f>
        <v>298.0</v>
      </c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