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<sst xmlns="http://schemas.openxmlformats.org/spreadsheetml/2006/main" count="173" uniqueCount="61">
  <si>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</si>
  <si>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</si>
  <si>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</si>
  <si>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</si>
  <si>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</si>
  <si>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</si>
  <si>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</si>
  <si>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</si>
  <si>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</si>
  <si>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</si>
  <si>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</si>
  <si>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</si>
  <si>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</si>
  <si>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</si>
  <si>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</si>
  <si>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</si>
  <si>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</si>
  <si>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</si>
  <si>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</si>
  <si>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</si>
  <si>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</si>
  <si>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</si>
  <si>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</si>
  <si>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</si>
  <si>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</si>
  <si>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</si>
  <si>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7.1</t>
  </si>
  <si>
    <t>長期国債先物オプション</t>
  </si>
  <si>
    <t>Options on 10-year JGB Futures</t>
  </si>
  <si>
    <t>●</t>
  </si>
  <si>
    <t>2</t>
  </si>
  <si>
    <t>◎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</si>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</sst>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16</f>
        <v>16.0</v>
      </c>
      <c r="F10" s="24"/>
      <c r="G10" s="26" t="n">
        <f>40</f>
        <v>40.0</v>
      </c>
      <c r="H10" s="25"/>
      <c r="I10" s="26" t="n">
        <f>56</f>
        <v>56.0</v>
      </c>
      <c r="J10" s="23"/>
      <c r="K10" s="26" t="n">
        <f>6170000</f>
        <v>6170000.0</v>
      </c>
      <c r="L10" s="24"/>
      <c r="M10" s="26" t="n">
        <f>12850000</f>
        <v>1.285E7</v>
      </c>
      <c r="N10" s="25"/>
      <c r="O10" s="26" t="n">
        <f>19020000</f>
        <v>1.902E7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29</v>
      </c>
      <c r="T10" s="26" t="str">
        <f>"－"</f>
        <v>－</v>
      </c>
      <c r="U10" s="24" t="s">
        <v>29</v>
      </c>
      <c r="V10" s="26" t="str">
        <f>"－"</f>
        <v>－</v>
      </c>
      <c r="W10" s="25" t="s">
        <v>29</v>
      </c>
      <c r="X10" s="26" t="str">
        <f>"－"</f>
        <v>－</v>
      </c>
      <c r="Y10" s="23"/>
      <c r="Z10" s="26" t="n">
        <f>278</f>
        <v>278.0</v>
      </c>
      <c r="AA10" s="24"/>
      <c r="AB10" s="26" t="n">
        <f>206</f>
        <v>206.0</v>
      </c>
      <c r="AC10" s="25"/>
      <c r="AD10" s="26" t="n">
        <f>484</f>
        <v>484.0</v>
      </c>
    </row>
    <row r="11">
      <c r="A11" s="21" t="s">
        <v>30</v>
      </c>
      <c r="B11" s="22" t="s">
        <v>27</v>
      </c>
      <c r="C11" s="22" t="s">
        <v>28</v>
      </c>
      <c r="D11" s="23"/>
      <c r="E11" s="26" t="n">
        <f>37</f>
        <v>37.0</v>
      </c>
      <c r="F11" s="24" t="s">
        <v>31</v>
      </c>
      <c r="G11" s="26" t="n">
        <f>211</f>
        <v>211.0</v>
      </c>
      <c r="H11" s="25"/>
      <c r="I11" s="26" t="n">
        <f>248</f>
        <v>248.0</v>
      </c>
      <c r="J11" s="23"/>
      <c r="K11" s="26" t="n">
        <f>6450000</f>
        <v>6450000.0</v>
      </c>
      <c r="L11" s="24" t="s">
        <v>31</v>
      </c>
      <c r="M11" s="26" t="n">
        <f>47280000</f>
        <v>4.728E7</v>
      </c>
      <c r="N11" s="25"/>
      <c r="O11" s="26" t="n">
        <f>53730000</f>
        <v>5.373E7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n">
        <f>168</f>
        <v>168.0</v>
      </c>
      <c r="W11" s="25"/>
      <c r="X11" s="26" t="n">
        <f>168</f>
        <v>168.0</v>
      </c>
      <c r="Y11" s="23"/>
      <c r="Z11" s="26" t="n">
        <f>295</f>
        <v>295.0</v>
      </c>
      <c r="AA11" s="24"/>
      <c r="AB11" s="26" t="n">
        <f>398</f>
        <v>398.0</v>
      </c>
      <c r="AC11" s="25"/>
      <c r="AD11" s="26" t="n">
        <f>693</f>
        <v>693.0</v>
      </c>
    </row>
    <row r="12">
      <c r="A12" s="21" t="s">
        <v>32</v>
      </c>
      <c r="B12" s="22" t="s">
        <v>27</v>
      </c>
      <c r="C12" s="22" t="s">
        <v>28</v>
      </c>
      <c r="D12" s="23"/>
      <c r="E12" s="26" t="n">
        <f>440</f>
        <v>440.0</v>
      </c>
      <c r="F12" s="24"/>
      <c r="G12" s="26" t="n">
        <f>76</f>
        <v>76.0</v>
      </c>
      <c r="H12" s="25"/>
      <c r="I12" s="26" t="n">
        <f>516</f>
        <v>516.0</v>
      </c>
      <c r="J12" s="23" t="s">
        <v>31</v>
      </c>
      <c r="K12" s="26" t="n">
        <f>156275000</f>
        <v>1.56275E8</v>
      </c>
      <c r="L12" s="24"/>
      <c r="M12" s="26" t="n">
        <f>17220000</f>
        <v>1.722E7</v>
      </c>
      <c r="N12" s="25" t="s">
        <v>31</v>
      </c>
      <c r="O12" s="26" t="n">
        <f>173495000</f>
        <v>1.73495E8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n">
        <f>800</f>
        <v>800.0</v>
      </c>
      <c r="U12" s="24"/>
      <c r="V12" s="26" t="n">
        <f>75</f>
        <v>75.0</v>
      </c>
      <c r="W12" s="25"/>
      <c r="X12" s="26" t="n">
        <f>875</f>
        <v>875.0</v>
      </c>
      <c r="Y12" s="23"/>
      <c r="Z12" s="26" t="n">
        <f>725</f>
        <v>725.0</v>
      </c>
      <c r="AA12" s="24"/>
      <c r="AB12" s="26" t="n">
        <f>473</f>
        <v>473.0</v>
      </c>
      <c r="AC12" s="25"/>
      <c r="AD12" s="26" t="n">
        <f>1198</f>
        <v>1198.0</v>
      </c>
    </row>
    <row r="13">
      <c r="A13" s="21" t="s">
        <v>33</v>
      </c>
      <c r="B13" s="22" t="s">
        <v>27</v>
      </c>
      <c r="C13" s="22" t="s">
        <v>28</v>
      </c>
      <c r="D13" s="23" t="s">
        <v>31</v>
      </c>
      <c r="E13" s="26" t="n">
        <f>542</f>
        <v>542.0</v>
      </c>
      <c r="F13" s="24"/>
      <c r="G13" s="26" t="n">
        <f>46</f>
        <v>46.0</v>
      </c>
      <c r="H13" s="25"/>
      <c r="I13" s="26" t="n">
        <f>588</f>
        <v>588.0</v>
      </c>
      <c r="J13" s="23"/>
      <c r="K13" s="26" t="n">
        <f>137355000</f>
        <v>1.37355E8</v>
      </c>
      <c r="L13" s="24"/>
      <c r="M13" s="26" t="n">
        <f>14830000</f>
        <v>1.483E7</v>
      </c>
      <c r="N13" s="25"/>
      <c r="O13" s="26" t="n">
        <f>152185000</f>
        <v>1.52185E8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 t="s">
        <v>31</v>
      </c>
      <c r="T13" s="26" t="n">
        <f>1010</f>
        <v>1010.0</v>
      </c>
      <c r="U13" s="24"/>
      <c r="V13" s="26" t="str">
        <f>"－"</f>
        <v>－</v>
      </c>
      <c r="W13" s="25" t="s">
        <v>31</v>
      </c>
      <c r="X13" s="26" t="n">
        <f>1010</f>
        <v>1010.0</v>
      </c>
      <c r="Y13" s="23"/>
      <c r="Z13" s="26" t="n">
        <f>1168</f>
        <v>1168.0</v>
      </c>
      <c r="AA13" s="24"/>
      <c r="AB13" s="26" t="n">
        <f>512</f>
        <v>512.0</v>
      </c>
      <c r="AC13" s="25"/>
      <c r="AD13" s="26" t="n">
        <f>1680</f>
        <v>1680.0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41</f>
        <v>41.0</v>
      </c>
      <c r="F14" s="24"/>
      <c r="G14" s="26" t="n">
        <f>20</f>
        <v>20.0</v>
      </c>
      <c r="H14" s="25"/>
      <c r="I14" s="26" t="n">
        <f>61</f>
        <v>61.0</v>
      </c>
      <c r="J14" s="23"/>
      <c r="K14" s="26" t="n">
        <f>14580000</f>
        <v>1.458E7</v>
      </c>
      <c r="L14" s="24"/>
      <c r="M14" s="26" t="n">
        <f>2000000</f>
        <v>2000000.0</v>
      </c>
      <c r="N14" s="25"/>
      <c r="O14" s="26" t="n">
        <f>16580000</f>
        <v>1.658E7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n">
        <f>50</f>
        <v>50.0</v>
      </c>
      <c r="U14" s="24"/>
      <c r="V14" s="26" t="str">
        <f>"－"</f>
        <v>－</v>
      </c>
      <c r="W14" s="25"/>
      <c r="X14" s="26" t="n">
        <f>50</f>
        <v>50.0</v>
      </c>
      <c r="Y14" s="23"/>
      <c r="Z14" s="26" t="n">
        <f>1206</f>
        <v>1206.0</v>
      </c>
      <c r="AA14" s="24"/>
      <c r="AB14" s="26" t="n">
        <f>532</f>
        <v>532.0</v>
      </c>
      <c r="AC14" s="25"/>
      <c r="AD14" s="26" t="n">
        <f>1738</f>
        <v>1738.0</v>
      </c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37</v>
      </c>
      <c r="B17" s="22" t="s">
        <v>27</v>
      </c>
      <c r="C17" s="22" t="s">
        <v>28</v>
      </c>
      <c r="D17" s="23"/>
      <c r="E17" s="26" t="n">
        <f>33</f>
        <v>33.0</v>
      </c>
      <c r="F17" s="24"/>
      <c r="G17" s="26" t="n">
        <f>25</f>
        <v>25.0</v>
      </c>
      <c r="H17" s="25"/>
      <c r="I17" s="26" t="n">
        <f>58</f>
        <v>58.0</v>
      </c>
      <c r="J17" s="23"/>
      <c r="K17" s="26" t="n">
        <f>9310000</f>
        <v>9310000.0</v>
      </c>
      <c r="L17" s="24"/>
      <c r="M17" s="26" t="n">
        <f>5800000</f>
        <v>5800000.0</v>
      </c>
      <c r="N17" s="25"/>
      <c r="O17" s="26" t="n">
        <f>15110000</f>
        <v>1.511E7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1217</f>
        <v>1217.0</v>
      </c>
      <c r="AA17" s="24"/>
      <c r="AB17" s="26" t="n">
        <f>547</f>
        <v>547.0</v>
      </c>
      <c r="AC17" s="25"/>
      <c r="AD17" s="26" t="n">
        <f>1764</f>
        <v>1764.0</v>
      </c>
    </row>
    <row r="18">
      <c r="A18" s="21" t="s">
        <v>38</v>
      </c>
      <c r="B18" s="22" t="s">
        <v>27</v>
      </c>
      <c r="C18" s="22" t="s">
        <v>28</v>
      </c>
      <c r="D18" s="23"/>
      <c r="E18" s="26" t="n">
        <f>91</f>
        <v>91.0</v>
      </c>
      <c r="F18" s="24"/>
      <c r="G18" s="26" t="n">
        <f>72</f>
        <v>72.0</v>
      </c>
      <c r="H18" s="25"/>
      <c r="I18" s="26" t="n">
        <f>163</f>
        <v>163.0</v>
      </c>
      <c r="J18" s="23"/>
      <c r="K18" s="26" t="n">
        <f>10475000</f>
        <v>1.0475E7</v>
      </c>
      <c r="L18" s="24"/>
      <c r="M18" s="26" t="n">
        <f>16130000</f>
        <v>1.613E7</v>
      </c>
      <c r="N18" s="25"/>
      <c r="O18" s="26" t="n">
        <f>26605000</f>
        <v>2.6605E7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n">
        <f>120</f>
        <v>120.0</v>
      </c>
      <c r="U18" s="24"/>
      <c r="V18" s="26" t="str">
        <f>"－"</f>
        <v>－</v>
      </c>
      <c r="W18" s="25"/>
      <c r="X18" s="26" t="n">
        <f>120</f>
        <v>120.0</v>
      </c>
      <c r="Y18" s="23"/>
      <c r="Z18" s="26" t="n">
        <f>1141</f>
        <v>1141.0</v>
      </c>
      <c r="AA18" s="24"/>
      <c r="AB18" s="26" t="n">
        <f>551</f>
        <v>551.0</v>
      </c>
      <c r="AC18" s="25"/>
      <c r="AD18" s="26" t="n">
        <f>1692</f>
        <v>1692.0</v>
      </c>
    </row>
    <row r="19">
      <c r="A19" s="21" t="s">
        <v>39</v>
      </c>
      <c r="B19" s="22" t="s">
        <v>27</v>
      </c>
      <c r="C19" s="22" t="s">
        <v>28</v>
      </c>
      <c r="D19" s="23"/>
      <c r="E19" s="26" t="n">
        <f>200</f>
        <v>200.0</v>
      </c>
      <c r="F19" s="24"/>
      <c r="G19" s="26" t="n">
        <f>110</f>
        <v>110.0</v>
      </c>
      <c r="H19" s="25"/>
      <c r="I19" s="26" t="n">
        <f>310</f>
        <v>310.0</v>
      </c>
      <c r="J19" s="23"/>
      <c r="K19" s="26" t="n">
        <f>42750000</f>
        <v>4.275E7</v>
      </c>
      <c r="L19" s="24"/>
      <c r="M19" s="26" t="n">
        <f>18500000</f>
        <v>1.85E7</v>
      </c>
      <c r="N19" s="25"/>
      <c r="O19" s="26" t="n">
        <f>61250000</f>
        <v>6.125E7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n">
        <f>252</f>
        <v>252.0</v>
      </c>
      <c r="U19" s="24"/>
      <c r="V19" s="26" t="n">
        <f>126</f>
        <v>126.0</v>
      </c>
      <c r="W19" s="25"/>
      <c r="X19" s="26" t="n">
        <f>378</f>
        <v>378.0</v>
      </c>
      <c r="Y19" s="23"/>
      <c r="Z19" s="26" t="n">
        <f>1315</f>
        <v>1315.0</v>
      </c>
      <c r="AA19" s="24"/>
      <c r="AB19" s="26" t="n">
        <f>582</f>
        <v>582.0</v>
      </c>
      <c r="AC19" s="25"/>
      <c r="AD19" s="26" t="n">
        <f>1897</f>
        <v>1897.0</v>
      </c>
    </row>
    <row r="20">
      <c r="A20" s="21" t="s">
        <v>40</v>
      </c>
      <c r="B20" s="22" t="s">
        <v>27</v>
      </c>
      <c r="C20" s="22" t="s">
        <v>28</v>
      </c>
      <c r="D20" s="23" t="s">
        <v>29</v>
      </c>
      <c r="E20" s="26" t="str">
        <f>"－"</f>
        <v>－</v>
      </c>
      <c r="F20" s="24"/>
      <c r="G20" s="26" t="n">
        <f>18</f>
        <v>18.0</v>
      </c>
      <c r="H20" s="25"/>
      <c r="I20" s="26" t="n">
        <f>18</f>
        <v>18.0</v>
      </c>
      <c r="J20" s="23" t="s">
        <v>29</v>
      </c>
      <c r="K20" s="26" t="str">
        <f>"－"</f>
        <v>－</v>
      </c>
      <c r="L20" s="24"/>
      <c r="M20" s="26" t="n">
        <f>840000</f>
        <v>840000.0</v>
      </c>
      <c r="N20" s="25" t="s">
        <v>29</v>
      </c>
      <c r="O20" s="26" t="n">
        <f>840000</f>
        <v>840000.0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1315</f>
        <v>1315.0</v>
      </c>
      <c r="AA20" s="24"/>
      <c r="AB20" s="26" t="n">
        <f>600</f>
        <v>600.0</v>
      </c>
      <c r="AC20" s="25"/>
      <c r="AD20" s="26" t="n">
        <f>1915</f>
        <v>1915.0</v>
      </c>
    </row>
    <row r="21">
      <c r="A21" s="21" t="s">
        <v>41</v>
      </c>
      <c r="B21" s="22" t="s">
        <v>27</v>
      </c>
      <c r="C21" s="22" t="s">
        <v>28</v>
      </c>
      <c r="D21" s="23"/>
      <c r="E21" s="26" t="n">
        <f>68</f>
        <v>68.0</v>
      </c>
      <c r="F21" s="24"/>
      <c r="G21" s="26" t="n">
        <f>65</f>
        <v>65.0</v>
      </c>
      <c r="H21" s="25"/>
      <c r="I21" s="26" t="n">
        <f>133</f>
        <v>133.0</v>
      </c>
      <c r="J21" s="23"/>
      <c r="K21" s="26" t="n">
        <f>8150000</f>
        <v>8150000.0</v>
      </c>
      <c r="L21" s="24"/>
      <c r="M21" s="26" t="n">
        <f>11440000</f>
        <v>1.144E7</v>
      </c>
      <c r="N21" s="25"/>
      <c r="O21" s="26" t="n">
        <f>19590000</f>
        <v>1.959E7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n">
        <f>30</f>
        <v>30.0</v>
      </c>
      <c r="W21" s="25"/>
      <c r="X21" s="26" t="n">
        <f>30</f>
        <v>30.0</v>
      </c>
      <c r="Y21" s="23"/>
      <c r="Z21" s="26" t="n">
        <f>1351</f>
        <v>1351.0</v>
      </c>
      <c r="AA21" s="24"/>
      <c r="AB21" s="26" t="n">
        <f>660</f>
        <v>660.0</v>
      </c>
      <c r="AC21" s="25"/>
      <c r="AD21" s="26" t="n">
        <f>2011</f>
        <v>2011.0</v>
      </c>
    </row>
    <row r="22">
      <c r="A22" s="21" t="s">
        <v>42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43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44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45</v>
      </c>
      <c r="B25" s="22" t="s">
        <v>27</v>
      </c>
      <c r="C25" s="22" t="s">
        <v>28</v>
      </c>
      <c r="D25" s="23"/>
      <c r="E25" s="26" t="n">
        <f>60</f>
        <v>60.0</v>
      </c>
      <c r="F25" s="24"/>
      <c r="G25" s="26" t="n">
        <f>64</f>
        <v>64.0</v>
      </c>
      <c r="H25" s="25"/>
      <c r="I25" s="26" t="n">
        <f>124</f>
        <v>124.0</v>
      </c>
      <c r="J25" s="23"/>
      <c r="K25" s="26" t="n">
        <f>7430000</f>
        <v>7430000.0</v>
      </c>
      <c r="L25" s="24"/>
      <c r="M25" s="26" t="n">
        <f>6920000</f>
        <v>6920000.0</v>
      </c>
      <c r="N25" s="25"/>
      <c r="O25" s="26" t="n">
        <f>14350000</f>
        <v>1.435E7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n">
        <f>10</f>
        <v>10.0</v>
      </c>
      <c r="U25" s="24"/>
      <c r="V25" s="26" t="n">
        <f>10</f>
        <v>10.0</v>
      </c>
      <c r="W25" s="25"/>
      <c r="X25" s="26" t="n">
        <f>20</f>
        <v>20.0</v>
      </c>
      <c r="Y25" s="23"/>
      <c r="Z25" s="26" t="n">
        <f>1345</f>
        <v>1345.0</v>
      </c>
      <c r="AA25" s="24"/>
      <c r="AB25" s="26" t="n">
        <f>693</f>
        <v>693.0</v>
      </c>
      <c r="AC25" s="25"/>
      <c r="AD25" s="26" t="n">
        <f>2038</f>
        <v>2038.0</v>
      </c>
    </row>
    <row r="26">
      <c r="A26" s="21" t="s">
        <v>46</v>
      </c>
      <c r="B26" s="22" t="s">
        <v>27</v>
      </c>
      <c r="C26" s="22" t="s">
        <v>28</v>
      </c>
      <c r="D26" s="23"/>
      <c r="E26" s="26" t="n">
        <f>307</f>
        <v>307.0</v>
      </c>
      <c r="F26" s="24"/>
      <c r="G26" s="26" t="n">
        <f>52</f>
        <v>52.0</v>
      </c>
      <c r="H26" s="25"/>
      <c r="I26" s="26" t="n">
        <f>359</f>
        <v>359.0</v>
      </c>
      <c r="J26" s="23"/>
      <c r="K26" s="26" t="n">
        <f>59510000</f>
        <v>5.951E7</v>
      </c>
      <c r="L26" s="24"/>
      <c r="M26" s="26" t="n">
        <f>7010000</f>
        <v>7010000.0</v>
      </c>
      <c r="N26" s="25"/>
      <c r="O26" s="26" t="n">
        <f>66520000</f>
        <v>6.652E7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n">
        <f>600</f>
        <v>600.0</v>
      </c>
      <c r="U26" s="24"/>
      <c r="V26" s="26" t="str">
        <f>"－"</f>
        <v>－</v>
      </c>
      <c r="W26" s="25"/>
      <c r="X26" s="26" t="n">
        <f>600</f>
        <v>600.0</v>
      </c>
      <c r="Y26" s="23"/>
      <c r="Z26" s="26" t="n">
        <f>1640</f>
        <v>1640.0</v>
      </c>
      <c r="AA26" s="24"/>
      <c r="AB26" s="26" t="n">
        <f>729</f>
        <v>729.0</v>
      </c>
      <c r="AC26" s="25"/>
      <c r="AD26" s="26" t="n">
        <f>2369</f>
        <v>2369.0</v>
      </c>
    </row>
    <row r="27">
      <c r="A27" s="21" t="s">
        <v>47</v>
      </c>
      <c r="B27" s="22" t="s">
        <v>27</v>
      </c>
      <c r="C27" s="22" t="s">
        <v>28</v>
      </c>
      <c r="D27" s="23"/>
      <c r="E27" s="26" t="n">
        <f>136</f>
        <v>136.0</v>
      </c>
      <c r="F27" s="24"/>
      <c r="G27" s="26" t="n">
        <f>125</f>
        <v>125.0</v>
      </c>
      <c r="H27" s="25"/>
      <c r="I27" s="26" t="n">
        <f>261</f>
        <v>261.0</v>
      </c>
      <c r="J27" s="23"/>
      <c r="K27" s="26" t="n">
        <f>36680000</f>
        <v>3.668E7</v>
      </c>
      <c r="L27" s="24"/>
      <c r="M27" s="26" t="n">
        <f>15500000</f>
        <v>1.55E7</v>
      </c>
      <c r="N27" s="25"/>
      <c r="O27" s="26" t="n">
        <f>52180000</f>
        <v>5.218E7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n">
        <f>150</f>
        <v>150.0</v>
      </c>
      <c r="U27" s="24" t="s">
        <v>31</v>
      </c>
      <c r="V27" s="26" t="n">
        <f>250</f>
        <v>250.0</v>
      </c>
      <c r="W27" s="25"/>
      <c r="X27" s="26" t="n">
        <f>400</f>
        <v>400.0</v>
      </c>
      <c r="Y27" s="23"/>
      <c r="Z27" s="26" t="n">
        <f>1725</f>
        <v>1725.0</v>
      </c>
      <c r="AA27" s="24"/>
      <c r="AB27" s="26" t="n">
        <f>809</f>
        <v>809.0</v>
      </c>
      <c r="AC27" s="25"/>
      <c r="AD27" s="26" t="n">
        <f>2534</f>
        <v>2534.0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67</f>
        <v>67.0</v>
      </c>
      <c r="F28" s="24"/>
      <c r="G28" s="26" t="n">
        <f>54</f>
        <v>54.0</v>
      </c>
      <c r="H28" s="25"/>
      <c r="I28" s="26" t="n">
        <f>121</f>
        <v>121.0</v>
      </c>
      <c r="J28" s="23"/>
      <c r="K28" s="26" t="n">
        <f>16660000</f>
        <v>1.666E7</v>
      </c>
      <c r="L28" s="24"/>
      <c r="M28" s="26" t="n">
        <f>8400000</f>
        <v>8400000.0</v>
      </c>
      <c r="N28" s="25"/>
      <c r="O28" s="26" t="n">
        <f>25060000</f>
        <v>2.506E7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n">
        <f>50</f>
        <v>50.0</v>
      </c>
      <c r="U28" s="24"/>
      <c r="V28" s="26" t="n">
        <f>68</f>
        <v>68.0</v>
      </c>
      <c r="W28" s="25"/>
      <c r="X28" s="26" t="n">
        <f>118</f>
        <v>118.0</v>
      </c>
      <c r="Y28" s="23"/>
      <c r="Z28" s="26" t="n">
        <f>1768</f>
        <v>1768.0</v>
      </c>
      <c r="AA28" s="24"/>
      <c r="AB28" s="26" t="n">
        <f>814</f>
        <v>814.0</v>
      </c>
      <c r="AC28" s="25"/>
      <c r="AD28" s="26" t="n">
        <f>2582</f>
        <v>2582.0</v>
      </c>
    </row>
    <row r="29">
      <c r="A29" s="21" t="s">
        <v>49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50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51</v>
      </c>
      <c r="B31" s="22" t="s">
        <v>27</v>
      </c>
      <c r="C31" s="22" t="s">
        <v>28</v>
      </c>
      <c r="D31" s="23"/>
      <c r="E31" s="26" t="n">
        <f>20</f>
        <v>20.0</v>
      </c>
      <c r="F31" s="24"/>
      <c r="G31" s="26" t="n">
        <f>25</f>
        <v>25.0</v>
      </c>
      <c r="H31" s="25"/>
      <c r="I31" s="26" t="n">
        <f>45</f>
        <v>45.0</v>
      </c>
      <c r="J31" s="23"/>
      <c r="K31" s="26" t="n">
        <f>2050000</f>
        <v>2050000.0</v>
      </c>
      <c r="L31" s="24"/>
      <c r="M31" s="26" t="n">
        <f>1850000</f>
        <v>1850000.0</v>
      </c>
      <c r="N31" s="25"/>
      <c r="O31" s="26" t="n">
        <f>3900000</f>
        <v>3900000.0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1777</f>
        <v>1777.0</v>
      </c>
      <c r="AA31" s="24"/>
      <c r="AB31" s="26" t="n">
        <f>825</f>
        <v>825.0</v>
      </c>
      <c r="AC31" s="25"/>
      <c r="AD31" s="26" t="n">
        <f>2602</f>
        <v>2602.0</v>
      </c>
    </row>
    <row r="32">
      <c r="A32" s="21" t="s">
        <v>52</v>
      </c>
      <c r="B32" s="22" t="s">
        <v>27</v>
      </c>
      <c r="C32" s="22" t="s">
        <v>28</v>
      </c>
      <c r="D32" s="23"/>
      <c r="E32" s="26" t="n">
        <f>168</f>
        <v>168.0</v>
      </c>
      <c r="F32" s="24"/>
      <c r="G32" s="26" t="n">
        <f>67</f>
        <v>67.0</v>
      </c>
      <c r="H32" s="25"/>
      <c r="I32" s="26" t="n">
        <f>235</f>
        <v>235.0</v>
      </c>
      <c r="J32" s="23"/>
      <c r="K32" s="26" t="n">
        <f>30340000</f>
        <v>3.034E7</v>
      </c>
      <c r="L32" s="24"/>
      <c r="M32" s="26" t="n">
        <f>4470000</f>
        <v>4470000.0</v>
      </c>
      <c r="N32" s="25"/>
      <c r="O32" s="26" t="n">
        <f>34810000</f>
        <v>3.481E7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n">
        <f>145</f>
        <v>145.0</v>
      </c>
      <c r="U32" s="24"/>
      <c r="V32" s="26" t="str">
        <f>"－"</f>
        <v>－</v>
      </c>
      <c r="W32" s="25"/>
      <c r="X32" s="26" t="n">
        <f>145</f>
        <v>145.0</v>
      </c>
      <c r="Y32" s="23"/>
      <c r="Z32" s="26" t="n">
        <f>1827</f>
        <v>1827.0</v>
      </c>
      <c r="AA32" s="24"/>
      <c r="AB32" s="26" t="n">
        <f>885</f>
        <v>885.0</v>
      </c>
      <c r="AC32" s="25"/>
      <c r="AD32" s="26" t="n">
        <f>2712</f>
        <v>2712.0</v>
      </c>
    </row>
    <row r="33">
      <c r="A33" s="21" t="s">
        <v>53</v>
      </c>
      <c r="B33" s="22" t="s">
        <v>27</v>
      </c>
      <c r="C33" s="22" t="s">
        <v>28</v>
      </c>
      <c r="D33" s="23"/>
      <c r="E33" s="26" t="n">
        <f>3</f>
        <v>3.0</v>
      </c>
      <c r="F33" s="24" t="s">
        <v>29</v>
      </c>
      <c r="G33" s="26" t="n">
        <f>3</f>
        <v>3.0</v>
      </c>
      <c r="H33" s="25" t="s">
        <v>29</v>
      </c>
      <c r="I33" s="26" t="n">
        <f>6</f>
        <v>6.0</v>
      </c>
      <c r="J33" s="23"/>
      <c r="K33" s="26" t="n">
        <f>550000</f>
        <v>550000.0</v>
      </c>
      <c r="L33" s="24" t="s">
        <v>29</v>
      </c>
      <c r="M33" s="26" t="n">
        <f>420000</f>
        <v>420000.0</v>
      </c>
      <c r="N33" s="25"/>
      <c r="O33" s="26" t="n">
        <f>970000</f>
        <v>970000.0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1827</f>
        <v>1827.0</v>
      </c>
      <c r="AA33" s="24"/>
      <c r="AB33" s="26" t="n">
        <f>888</f>
        <v>888.0</v>
      </c>
      <c r="AC33" s="25"/>
      <c r="AD33" s="26" t="n">
        <f>2715</f>
        <v>2715.0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24</f>
        <v>24.0</v>
      </c>
      <c r="F34" s="24"/>
      <c r="G34" s="26" t="n">
        <f>7</f>
        <v>7.0</v>
      </c>
      <c r="H34" s="25"/>
      <c r="I34" s="26" t="n">
        <f>31</f>
        <v>31.0</v>
      </c>
      <c r="J34" s="23"/>
      <c r="K34" s="26" t="n">
        <f>1590000</f>
        <v>1590000.0</v>
      </c>
      <c r="L34" s="24"/>
      <c r="M34" s="26" t="n">
        <f>1170000</f>
        <v>1170000.0</v>
      </c>
      <c r="N34" s="25"/>
      <c r="O34" s="26" t="n">
        <f>2760000</f>
        <v>2760000.0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1837</f>
        <v>1837.0</v>
      </c>
      <c r="AA34" s="24"/>
      <c r="AB34" s="26" t="n">
        <f>893</f>
        <v>893.0</v>
      </c>
      <c r="AC34" s="25"/>
      <c r="AD34" s="26" t="n">
        <f>2730</f>
        <v>2730.0</v>
      </c>
    </row>
    <row r="35">
      <c r="A35" s="21" t="s">
        <v>55</v>
      </c>
      <c r="B35" s="22" t="s">
        <v>27</v>
      </c>
      <c r="C35" s="22" t="s">
        <v>28</v>
      </c>
      <c r="D35" s="23"/>
      <c r="E35" s="26" t="n">
        <f>4</f>
        <v>4.0</v>
      </c>
      <c r="F35" s="24"/>
      <c r="G35" s="26" t="n">
        <f>29</f>
        <v>29.0</v>
      </c>
      <c r="H35" s="25"/>
      <c r="I35" s="26" t="n">
        <f>33</f>
        <v>33.0</v>
      </c>
      <c r="J35" s="23"/>
      <c r="K35" s="26" t="n">
        <f>350000</f>
        <v>350000.0</v>
      </c>
      <c r="L35" s="24"/>
      <c r="M35" s="26" t="n">
        <f>4370000</f>
        <v>4370000.0</v>
      </c>
      <c r="N35" s="25"/>
      <c r="O35" s="26" t="n">
        <f>4720000</f>
        <v>4720000.0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1838</f>
        <v>1838.0</v>
      </c>
      <c r="AA35" s="24"/>
      <c r="AB35" s="26" t="n">
        <f>902</f>
        <v>902.0</v>
      </c>
      <c r="AC35" s="25"/>
      <c r="AD35" s="26" t="n">
        <f>2740</f>
        <v>2740.0</v>
      </c>
    </row>
    <row r="36">
      <c r="A36" s="21" t="s">
        <v>56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57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58</v>
      </c>
      <c r="B38" s="22" t="s">
        <v>27</v>
      </c>
      <c r="C38" s="22" t="s">
        <v>28</v>
      </c>
      <c r="D38" s="23"/>
      <c r="E38" s="26" t="n">
        <f>437</f>
        <v>437.0</v>
      </c>
      <c r="F38" s="24"/>
      <c r="G38" s="26" t="n">
        <f>178</f>
        <v>178.0</v>
      </c>
      <c r="H38" s="25" t="s">
        <v>31</v>
      </c>
      <c r="I38" s="26" t="n">
        <f>615</f>
        <v>615.0</v>
      </c>
      <c r="J38" s="23"/>
      <c r="K38" s="26" t="n">
        <f>67860000</f>
        <v>6.786E7</v>
      </c>
      <c r="L38" s="24"/>
      <c r="M38" s="26" t="n">
        <f>22520000</f>
        <v>2.252E7</v>
      </c>
      <c r="N38" s="25"/>
      <c r="O38" s="26" t="n">
        <f>90380000</f>
        <v>9.038E7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n">
        <f>403</f>
        <v>403.0</v>
      </c>
      <c r="U38" s="24"/>
      <c r="V38" s="26" t="str">
        <f>"－"</f>
        <v>－</v>
      </c>
      <c r="W38" s="25"/>
      <c r="X38" s="26" t="n">
        <f>403</f>
        <v>403.0</v>
      </c>
      <c r="Y38" s="23" t="s">
        <v>31</v>
      </c>
      <c r="Z38" s="26" t="n">
        <f>2145</f>
        <v>2145.0</v>
      </c>
      <c r="AA38" s="24" t="s">
        <v>31</v>
      </c>
      <c r="AB38" s="26" t="n">
        <f>1032</f>
        <v>1032.0</v>
      </c>
      <c r="AC38" s="25" t="s">
        <v>31</v>
      </c>
      <c r="AD38" s="26" t="n">
        <f>3177</f>
        <v>3177.0</v>
      </c>
    </row>
    <row r="39">
      <c r="A39" s="21" t="s">
        <v>59</v>
      </c>
      <c r="B39" s="22" t="s">
        <v>27</v>
      </c>
      <c r="C39" s="22" t="s">
        <v>28</v>
      </c>
      <c r="D39" s="23"/>
      <c r="E39" s="26" t="n">
        <f>59</f>
        <v>59.0</v>
      </c>
      <c r="F39" s="24"/>
      <c r="G39" s="26" t="n">
        <f>104</f>
        <v>104.0</v>
      </c>
      <c r="H39" s="25"/>
      <c r="I39" s="26" t="n">
        <f>163</f>
        <v>163.0</v>
      </c>
      <c r="J39" s="23"/>
      <c r="K39" s="26" t="n">
        <f>3690000</f>
        <v>3690000.0</v>
      </c>
      <c r="L39" s="24"/>
      <c r="M39" s="26" t="n">
        <f>26060000</f>
        <v>2.606E7</v>
      </c>
      <c r="N39" s="25"/>
      <c r="O39" s="26" t="n">
        <f>29750000</f>
        <v>2.975E7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n">
        <f>15</f>
        <v>15.0</v>
      </c>
      <c r="W39" s="25"/>
      <c r="X39" s="26" t="n">
        <f>15</f>
        <v>15.0</v>
      </c>
      <c r="Y39" s="23"/>
      <c r="Z39" s="26" t="n">
        <f>2119</f>
        <v>2119.0</v>
      </c>
      <c r="AA39" s="24"/>
      <c r="AB39" s="26" t="n">
        <f>998</f>
        <v>998.0</v>
      </c>
      <c r="AC39" s="25"/>
      <c r="AD39" s="26" t="n">
        <f>3117</f>
        <v>3117.0</v>
      </c>
    </row>
    <row r="40">
      <c r="A40" s="21" t="s">
        <v>60</v>
      </c>
      <c r="B40" s="22" t="s">
        <v>27</v>
      </c>
      <c r="C40" s="22" t="s">
        <v>28</v>
      </c>
      <c r="D40" s="23"/>
      <c r="E40" s="26" t="n">
        <f>117</f>
        <v>117.0</v>
      </c>
      <c r="F40" s="24"/>
      <c r="G40" s="26" t="n">
        <f>100</f>
        <v>100.0</v>
      </c>
      <c r="H40" s="25"/>
      <c r="I40" s="26" t="n">
        <f>217</f>
        <v>217.0</v>
      </c>
      <c r="J40" s="23"/>
      <c r="K40" s="26" t="n">
        <f>17530000</f>
        <v>1.753E7</v>
      </c>
      <c r="L40" s="24"/>
      <c r="M40" s="26" t="n">
        <f>8230000</f>
        <v>8230000.0</v>
      </c>
      <c r="N40" s="25"/>
      <c r="O40" s="26" t="n">
        <f>25760000</f>
        <v>2.576E7</v>
      </c>
      <c r="P40" s="27" t="n">
        <f>467</f>
        <v>467.0</v>
      </c>
      <c r="Q40" s="28" t="n">
        <f>1</f>
        <v>1.0</v>
      </c>
      <c r="R40" s="29" t="n">
        <f>468</f>
        <v>468.0</v>
      </c>
      <c r="S40" s="23"/>
      <c r="T40" s="26" t="n">
        <f>5</f>
        <v>5.0</v>
      </c>
      <c r="U40" s="24"/>
      <c r="V40" s="26" t="n">
        <f>20</f>
        <v>20.0</v>
      </c>
      <c r="W40" s="25"/>
      <c r="X40" s="26" t="n">
        <f>25</f>
        <v>25.0</v>
      </c>
      <c r="Y40" s="23" t="s">
        <v>29</v>
      </c>
      <c r="Z40" s="26" t="n">
        <f>35</f>
        <v>35.0</v>
      </c>
      <c r="AA40" s="24" t="s">
        <v>29</v>
      </c>
      <c r="AB40" s="26" t="n">
        <f>24</f>
        <v>24.0</v>
      </c>
      <c r="AC40" s="25" t="s">
        <v>29</v>
      </c>
      <c r="AD40" s="26" t="n">
        <f>59</f>
        <v>59.0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