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3" r:id="rId1" sheetId="1"/>
  </sheets>
  <definedNames>
    <definedName localSheetId="0" name="_xlnm.Print_Titles">BO_DM0033!$4:$9</definedName>
  </definedNames>
  <calcPr calcId="145621"/>
</workbook>
</file>

<file path=xl/sharedStrings.xml><?xml version="1.0" encoding="utf-8"?>
<sst xmlns="http://schemas.openxmlformats.org/spreadsheetml/2006/main" count="170" uniqueCount="60">
  <si>
    <t>国 債 先 物 オ プ シ ョ ン 取 引 取 引 状 況（日別）</t>
    <rPh eb="1" sb="0">
      <t>クニ</t>
    </rPh>
    <rPh eb="3" sb="2">
      <t>サイ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</si>
  <si>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Options on JGB Futures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</si>
  <si>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</si>
  <si>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</si>
  <si>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</si>
  <si>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</si>
  <si>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</si>
  <si>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</si>
  <si>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</si>
  <si>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</si>
  <si>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</si>
  <si>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</si>
  <si>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</si>
  <si>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</si>
  <si>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</si>
  <si>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</si>
  <si>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</si>
  <si>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</si>
  <si>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</si>
  <si>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</si>
  <si>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</si>
  <si>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</si>
  <si>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</si>
  <si>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</si>
  <si>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</si>
  <si>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</si>
  <si>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9.1</t>
  </si>
  <si>
    <t>長期国債先物オプション</t>
  </si>
  <si>
    <t>Options on 10-year JGB Futures</t>
  </si>
  <si>
    <t>2</t>
  </si>
  <si>
    <t>●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</si>
  <si>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</si>
  <si>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</si>
  <si>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</si>
  <si>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</si>
  <si>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</si>
  <si>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</si>
  <si>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</si>
  <si>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</si>
  <si>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</si>
  <si>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</si>
  <si>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</si>
  <si>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◎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</si>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</sst>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39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5" t="s">
        <v>4</v>
      </c>
      <c r="B5" s="45" t="s">
        <v>5</v>
      </c>
      <c r="C5" s="32" t="s">
        <v>6</v>
      </c>
      <c r="D5" s="32" t="s">
        <v>7</v>
      </c>
      <c r="E5" s="33"/>
      <c r="F5" s="33" t="s">
        <v>8</v>
      </c>
      <c r="G5" s="33"/>
      <c r="H5" s="33" t="s">
        <v>8</v>
      </c>
      <c r="I5" s="34"/>
      <c r="J5" s="32" t="s">
        <v>9</v>
      </c>
      <c r="K5" s="33"/>
      <c r="L5" s="33" t="s">
        <v>8</v>
      </c>
      <c r="M5" s="33"/>
      <c r="N5" s="33" t="s">
        <v>8</v>
      </c>
      <c r="O5" s="34"/>
      <c r="P5" s="33" t="s">
        <v>10</v>
      </c>
      <c r="Q5" s="33"/>
      <c r="R5" s="34"/>
      <c r="S5" s="32" t="s">
        <v>11</v>
      </c>
      <c r="T5" s="33"/>
      <c r="U5" s="33" t="s">
        <v>8</v>
      </c>
      <c r="V5" s="33"/>
      <c r="W5" s="33" t="s">
        <v>8</v>
      </c>
      <c r="X5" s="34"/>
      <c r="Y5" s="32" t="s">
        <v>12</v>
      </c>
      <c r="Z5" s="33"/>
      <c r="AA5" s="33" t="s">
        <v>8</v>
      </c>
      <c r="AB5" s="33"/>
      <c r="AC5" s="33" t="s">
        <v>8</v>
      </c>
      <c r="AD5" s="34"/>
    </row>
    <row customFormat="1" customHeight="1" ht="17.100000000000001" r="6" s="3" spans="1:30">
      <c r="A6" s="40"/>
      <c r="B6" s="40"/>
      <c r="C6" s="46"/>
      <c r="D6" s="35" t="s">
        <v>13</v>
      </c>
      <c r="E6" s="36"/>
      <c r="F6" s="37" t="s">
        <v>14</v>
      </c>
      <c r="G6" s="38"/>
      <c r="H6" s="36" t="s">
        <v>15</v>
      </c>
      <c r="I6" s="39"/>
      <c r="J6" s="35" t="s">
        <v>13</v>
      </c>
      <c r="K6" s="36"/>
      <c r="L6" s="37" t="s">
        <v>14</v>
      </c>
      <c r="M6" s="38"/>
      <c r="N6" s="36" t="s">
        <v>15</v>
      </c>
      <c r="O6" s="39"/>
      <c r="P6" s="12" t="s">
        <v>13</v>
      </c>
      <c r="Q6" s="13" t="s">
        <v>14</v>
      </c>
      <c r="R6" s="14" t="s">
        <v>16</v>
      </c>
      <c r="S6" s="35" t="s">
        <v>13</v>
      </c>
      <c r="T6" s="36"/>
      <c r="U6" s="37" t="s">
        <v>14</v>
      </c>
      <c r="V6" s="38"/>
      <c r="W6" s="36" t="s">
        <v>15</v>
      </c>
      <c r="X6" s="39"/>
      <c r="Y6" s="35" t="s">
        <v>13</v>
      </c>
      <c r="Z6" s="36"/>
      <c r="AA6" s="37" t="s">
        <v>14</v>
      </c>
      <c r="AB6" s="38"/>
      <c r="AC6" s="36" t="s">
        <v>15</v>
      </c>
      <c r="AD6" s="39"/>
    </row>
    <row customFormat="1" customHeight="1" ht="1.5" r="7" s="3" spans="1:30">
      <c r="A7" s="15"/>
      <c r="B7" s="40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40" t="s">
        <v>17</v>
      </c>
      <c r="B8" s="40"/>
      <c r="C8" s="46"/>
      <c r="D8" s="42" t="s">
        <v>18</v>
      </c>
      <c r="E8" s="43"/>
      <c r="F8" s="43"/>
      <c r="G8" s="43"/>
      <c r="H8" s="43"/>
      <c r="I8" s="44"/>
      <c r="J8" s="42" t="s">
        <v>19</v>
      </c>
      <c r="K8" s="43"/>
      <c r="L8" s="43"/>
      <c r="M8" s="43"/>
      <c r="N8" s="43"/>
      <c r="O8" s="44"/>
      <c r="P8" s="43" t="s">
        <v>20</v>
      </c>
      <c r="Q8" s="43"/>
      <c r="R8" s="44"/>
      <c r="S8" s="42" t="s">
        <v>21</v>
      </c>
      <c r="T8" s="43"/>
      <c r="U8" s="43"/>
      <c r="V8" s="43"/>
      <c r="W8" s="43"/>
      <c r="X8" s="44"/>
      <c r="Y8" s="42" t="s">
        <v>22</v>
      </c>
      <c r="Z8" s="43"/>
      <c r="AA8" s="43"/>
      <c r="AB8" s="43"/>
      <c r="AC8" s="43"/>
      <c r="AD8" s="44"/>
    </row>
    <row customFormat="1" customHeight="1" ht="17.100000000000001" r="9" s="3" spans="1:30">
      <c r="A9" s="41"/>
      <c r="B9" s="41"/>
      <c r="C9" s="30"/>
      <c r="D9" s="30" t="s">
        <v>23</v>
      </c>
      <c r="E9" s="31"/>
      <c r="F9" s="47" t="s">
        <v>24</v>
      </c>
      <c r="G9" s="48"/>
      <c r="H9" s="31" t="s">
        <v>25</v>
      </c>
      <c r="I9" s="49"/>
      <c r="J9" s="30" t="s">
        <v>23</v>
      </c>
      <c r="K9" s="31"/>
      <c r="L9" s="47" t="s">
        <v>24</v>
      </c>
      <c r="M9" s="48"/>
      <c r="N9" s="31" t="s">
        <v>25</v>
      </c>
      <c r="O9" s="49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47" t="s">
        <v>24</v>
      </c>
      <c r="V9" s="48"/>
      <c r="W9" s="31" t="s">
        <v>25</v>
      </c>
      <c r="X9" s="49"/>
      <c r="Y9" s="30" t="s">
        <v>23</v>
      </c>
      <c r="Z9" s="31"/>
      <c r="AA9" s="47" t="s">
        <v>24</v>
      </c>
      <c r="AB9" s="48"/>
      <c r="AC9" s="31" t="s">
        <v>25</v>
      </c>
      <c r="AD9" s="49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 t="n">
        <f>22</f>
        <v>22.0</v>
      </c>
      <c r="F11" s="24"/>
      <c r="G11" s="26" t="n">
        <f>45</f>
        <v>45.0</v>
      </c>
      <c r="H11" s="25"/>
      <c r="I11" s="26" t="n">
        <f>67</f>
        <v>67.0</v>
      </c>
      <c r="J11" s="23"/>
      <c r="K11" s="26" t="n">
        <f>7440000</f>
        <v>7440000.0</v>
      </c>
      <c r="L11" s="24"/>
      <c r="M11" s="26" t="n">
        <f>13750000</f>
        <v>1.375E7</v>
      </c>
      <c r="N11" s="25"/>
      <c r="O11" s="26" t="n">
        <f>21190000</f>
        <v>2.119E7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 t="s">
        <v>30</v>
      </c>
      <c r="T11" s="26" t="str">
        <f>"－"</f>
        <v>－</v>
      </c>
      <c r="U11" s="24" t="s">
        <v>30</v>
      </c>
      <c r="V11" s="26" t="str">
        <f>"－"</f>
        <v>－</v>
      </c>
      <c r="W11" s="25" t="s">
        <v>30</v>
      </c>
      <c r="X11" s="26" t="str">
        <f>"－"</f>
        <v>－</v>
      </c>
      <c r="Y11" s="23"/>
      <c r="Z11" s="26" t="n">
        <f>440</f>
        <v>440.0</v>
      </c>
      <c r="AA11" s="24"/>
      <c r="AB11" s="26" t="n">
        <f>95</f>
        <v>95.0</v>
      </c>
      <c r="AC11" s="25"/>
      <c r="AD11" s="26" t="n">
        <f>535</f>
        <v>535.0</v>
      </c>
    </row>
    <row r="12">
      <c r="A12" s="21" t="s">
        <v>31</v>
      </c>
      <c r="B12" s="22" t="s">
        <v>27</v>
      </c>
      <c r="C12" s="22" t="s">
        <v>28</v>
      </c>
      <c r="D12" s="23"/>
      <c r="E12" s="26" t="n">
        <f>23</f>
        <v>23.0</v>
      </c>
      <c r="F12" s="24"/>
      <c r="G12" s="26" t="n">
        <f>106</f>
        <v>106.0</v>
      </c>
      <c r="H12" s="25"/>
      <c r="I12" s="26" t="n">
        <f>129</f>
        <v>129.0</v>
      </c>
      <c r="J12" s="23"/>
      <c r="K12" s="26" t="n">
        <f>12040000</f>
        <v>1.204E7</v>
      </c>
      <c r="L12" s="24"/>
      <c r="M12" s="26" t="n">
        <f>22150000</f>
        <v>2.215E7</v>
      </c>
      <c r="N12" s="25"/>
      <c r="O12" s="26" t="n">
        <f>34190000</f>
        <v>3.419E7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n">
        <f>10</f>
        <v>10.0</v>
      </c>
      <c r="W12" s="25"/>
      <c r="X12" s="26" t="n">
        <f>10</f>
        <v>10.0</v>
      </c>
      <c r="Y12" s="23"/>
      <c r="Z12" s="26" t="n">
        <f>462</f>
        <v>462.0</v>
      </c>
      <c r="AA12" s="24"/>
      <c r="AB12" s="26" t="n">
        <f>191</f>
        <v>191.0</v>
      </c>
      <c r="AC12" s="25"/>
      <c r="AD12" s="26" t="n">
        <f>653</f>
        <v>653.0</v>
      </c>
    </row>
    <row r="13">
      <c r="A13" s="21" t="s">
        <v>32</v>
      </c>
      <c r="B13" s="22" t="s">
        <v>27</v>
      </c>
      <c r="C13" s="22" t="s">
        <v>28</v>
      </c>
      <c r="D13" s="23" t="s">
        <v>30</v>
      </c>
      <c r="E13" s="26" t="n">
        <f>13</f>
        <v>13.0</v>
      </c>
      <c r="F13" s="24"/>
      <c r="G13" s="26" t="n">
        <f>141</f>
        <v>141.0</v>
      </c>
      <c r="H13" s="25"/>
      <c r="I13" s="26" t="n">
        <f>154</f>
        <v>154.0</v>
      </c>
      <c r="J13" s="23"/>
      <c r="K13" s="26" t="n">
        <f>2620000</f>
        <v>2620000.0</v>
      </c>
      <c r="L13" s="24"/>
      <c r="M13" s="26" t="n">
        <f>19950000</f>
        <v>1.995E7</v>
      </c>
      <c r="N13" s="25"/>
      <c r="O13" s="26" t="n">
        <f>22570000</f>
        <v>2.257E7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n">
        <f>205</f>
        <v>205.0</v>
      </c>
      <c r="W13" s="25"/>
      <c r="X13" s="26" t="n">
        <f>205</f>
        <v>205.0</v>
      </c>
      <c r="Y13" s="23"/>
      <c r="Z13" s="26" t="n">
        <f>470</f>
        <v>470.0</v>
      </c>
      <c r="AA13" s="24"/>
      <c r="AB13" s="26" t="n">
        <f>322</f>
        <v>322.0</v>
      </c>
      <c r="AC13" s="25"/>
      <c r="AD13" s="26" t="n">
        <f>792</f>
        <v>792.0</v>
      </c>
    </row>
    <row r="14">
      <c r="A14" s="21" t="s">
        <v>33</v>
      </c>
      <c r="B14" s="22" t="s">
        <v>27</v>
      </c>
      <c r="C14" s="22" t="s">
        <v>28</v>
      </c>
      <c r="D14" s="23"/>
      <c r="E14" s="26" t="n">
        <f>88</f>
        <v>88.0</v>
      </c>
      <c r="F14" s="24"/>
      <c r="G14" s="26" t="n">
        <f>22</f>
        <v>22.0</v>
      </c>
      <c r="H14" s="25"/>
      <c r="I14" s="26" t="n">
        <f>110</f>
        <v>110.0</v>
      </c>
      <c r="J14" s="23"/>
      <c r="K14" s="26" t="n">
        <f>15555000</f>
        <v>1.5555E7</v>
      </c>
      <c r="L14" s="24"/>
      <c r="M14" s="26" t="n">
        <f>3870000</f>
        <v>3870000.0</v>
      </c>
      <c r="N14" s="25"/>
      <c r="O14" s="26" t="n">
        <f>19425000</f>
        <v>1.9425E7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n">
        <f>25</f>
        <v>25.0</v>
      </c>
      <c r="U14" s="24"/>
      <c r="V14" s="26" t="n">
        <f>3</f>
        <v>3.0</v>
      </c>
      <c r="W14" s="25"/>
      <c r="X14" s="26" t="n">
        <f>28</f>
        <v>28.0</v>
      </c>
      <c r="Y14" s="23"/>
      <c r="Z14" s="26" t="n">
        <f>508</f>
        <v>508.0</v>
      </c>
      <c r="AA14" s="24"/>
      <c r="AB14" s="26" t="n">
        <f>316</f>
        <v>316.0</v>
      </c>
      <c r="AC14" s="25"/>
      <c r="AD14" s="26" t="n">
        <f>824</f>
        <v>824.0</v>
      </c>
    </row>
    <row r="15">
      <c r="A15" s="21" t="s">
        <v>34</v>
      </c>
      <c r="B15" s="22" t="s">
        <v>27</v>
      </c>
      <c r="C15" s="22" t="s">
        <v>28</v>
      </c>
      <c r="D15" s="23"/>
      <c r="E15" s="26" t="n">
        <f>56</f>
        <v>56.0</v>
      </c>
      <c r="F15" s="24"/>
      <c r="G15" s="26" t="n">
        <f>51</f>
        <v>51.0</v>
      </c>
      <c r="H15" s="25"/>
      <c r="I15" s="26" t="n">
        <f>107</f>
        <v>107.0</v>
      </c>
      <c r="J15" s="23"/>
      <c r="K15" s="26" t="n">
        <f>11310000</f>
        <v>1.131E7</v>
      </c>
      <c r="L15" s="24"/>
      <c r="M15" s="26" t="n">
        <f>10530000</f>
        <v>1.053E7</v>
      </c>
      <c r="N15" s="25"/>
      <c r="O15" s="26" t="n">
        <f>21840000</f>
        <v>2.184E7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549</f>
        <v>549.0</v>
      </c>
      <c r="AA15" s="24"/>
      <c r="AB15" s="26" t="n">
        <f>355</f>
        <v>355.0</v>
      </c>
      <c r="AC15" s="25"/>
      <c r="AD15" s="26" t="n">
        <f>904</f>
        <v>904.0</v>
      </c>
    </row>
    <row r="16">
      <c r="A16" s="21" t="s">
        <v>35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36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37</v>
      </c>
      <c r="B18" s="22" t="s">
        <v>27</v>
      </c>
      <c r="C18" s="22" t="s">
        <v>28</v>
      </c>
      <c r="D18" s="23"/>
      <c r="E18" s="26" t="n">
        <f>125</f>
        <v>125.0</v>
      </c>
      <c r="F18" s="24"/>
      <c r="G18" s="26" t="n">
        <f>21</f>
        <v>21.0</v>
      </c>
      <c r="H18" s="25"/>
      <c r="I18" s="26" t="n">
        <f>146</f>
        <v>146.0</v>
      </c>
      <c r="J18" s="23"/>
      <c r="K18" s="26" t="n">
        <f>26890000</f>
        <v>2.689E7</v>
      </c>
      <c r="L18" s="24"/>
      <c r="M18" s="26" t="n">
        <f>2600000</f>
        <v>2600000.0</v>
      </c>
      <c r="N18" s="25"/>
      <c r="O18" s="26" t="n">
        <f>29490000</f>
        <v>2.949E7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n">
        <f>10</f>
        <v>10.0</v>
      </c>
      <c r="W18" s="25"/>
      <c r="X18" s="26" t="n">
        <f>10</f>
        <v>10.0</v>
      </c>
      <c r="Y18" s="23"/>
      <c r="Z18" s="26" t="n">
        <f>642</f>
        <v>642.0</v>
      </c>
      <c r="AA18" s="24"/>
      <c r="AB18" s="26" t="n">
        <f>361</f>
        <v>361.0</v>
      </c>
      <c r="AC18" s="25"/>
      <c r="AD18" s="26" t="n">
        <f>1003</f>
        <v>1003.0</v>
      </c>
    </row>
    <row r="19">
      <c r="A19" s="21" t="s">
        <v>38</v>
      </c>
      <c r="B19" s="22" t="s">
        <v>27</v>
      </c>
      <c r="C19" s="22" t="s">
        <v>28</v>
      </c>
      <c r="D19" s="23"/>
      <c r="E19" s="26" t="n">
        <f>234</f>
        <v>234.0</v>
      </c>
      <c r="F19" s="24"/>
      <c r="G19" s="26" t="n">
        <f>21</f>
        <v>21.0</v>
      </c>
      <c r="H19" s="25"/>
      <c r="I19" s="26" t="n">
        <f>255</f>
        <v>255.0</v>
      </c>
      <c r="J19" s="23"/>
      <c r="K19" s="26" t="n">
        <f>51530000</f>
        <v>5.153E7</v>
      </c>
      <c r="L19" s="24"/>
      <c r="M19" s="26" t="n">
        <f>2510000</f>
        <v>2510000.0</v>
      </c>
      <c r="N19" s="25"/>
      <c r="O19" s="26" t="n">
        <f>54040000</f>
        <v>5.404E7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873</f>
        <v>873.0</v>
      </c>
      <c r="AA19" s="24"/>
      <c r="AB19" s="26" t="n">
        <f>375</f>
        <v>375.0</v>
      </c>
      <c r="AC19" s="25"/>
      <c r="AD19" s="26" t="n">
        <f>1248</f>
        <v>1248.0</v>
      </c>
    </row>
    <row r="20">
      <c r="A20" s="21" t="s">
        <v>39</v>
      </c>
      <c r="B20" s="22" t="s">
        <v>27</v>
      </c>
      <c r="C20" s="22" t="s">
        <v>28</v>
      </c>
      <c r="D20" s="23"/>
      <c r="E20" s="26" t="n">
        <f>272</f>
        <v>272.0</v>
      </c>
      <c r="F20" s="24"/>
      <c r="G20" s="26" t="n">
        <f>87</f>
        <v>87.0</v>
      </c>
      <c r="H20" s="25"/>
      <c r="I20" s="26" t="n">
        <f>359</f>
        <v>359.0</v>
      </c>
      <c r="J20" s="23"/>
      <c r="K20" s="26" t="n">
        <f>46690000</f>
        <v>4.669E7</v>
      </c>
      <c r="L20" s="24"/>
      <c r="M20" s="26" t="n">
        <f>21270000</f>
        <v>2.127E7</v>
      </c>
      <c r="N20" s="25"/>
      <c r="O20" s="26" t="n">
        <f>67960000</f>
        <v>6.796E7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977</f>
        <v>977.0</v>
      </c>
      <c r="AA20" s="24"/>
      <c r="AB20" s="26" t="n">
        <f>416</f>
        <v>416.0</v>
      </c>
      <c r="AC20" s="25"/>
      <c r="AD20" s="26" t="n">
        <f>1393</f>
        <v>1393.0</v>
      </c>
    </row>
    <row r="21">
      <c r="A21" s="21" t="s">
        <v>40</v>
      </c>
      <c r="B21" s="22" t="s">
        <v>27</v>
      </c>
      <c r="C21" s="22" t="s">
        <v>28</v>
      </c>
      <c r="D21" s="23"/>
      <c r="E21" s="26" t="n">
        <f>153</f>
        <v>153.0</v>
      </c>
      <c r="F21" s="24"/>
      <c r="G21" s="26" t="n">
        <f>20</f>
        <v>20.0</v>
      </c>
      <c r="H21" s="25"/>
      <c r="I21" s="26" t="n">
        <f>173</f>
        <v>173.0</v>
      </c>
      <c r="J21" s="23"/>
      <c r="K21" s="26" t="n">
        <f>23450000</f>
        <v>2.345E7</v>
      </c>
      <c r="L21" s="24"/>
      <c r="M21" s="26" t="n">
        <f>4000000</f>
        <v>4000000.0</v>
      </c>
      <c r="N21" s="25"/>
      <c r="O21" s="26" t="n">
        <f>27450000</f>
        <v>2.745E7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/>
      <c r="Z21" s="26" t="n">
        <f>1068</f>
        <v>1068.0</v>
      </c>
      <c r="AA21" s="24"/>
      <c r="AB21" s="26" t="n">
        <f>421</f>
        <v>421.0</v>
      </c>
      <c r="AC21" s="25"/>
      <c r="AD21" s="26" t="n">
        <f>1489</f>
        <v>1489.0</v>
      </c>
    </row>
    <row r="22">
      <c r="A22" s="21" t="s">
        <v>41</v>
      </c>
      <c r="B22" s="22" t="s">
        <v>27</v>
      </c>
      <c r="C22" s="22" t="s">
        <v>28</v>
      </c>
      <c r="D22" s="23" t="s">
        <v>42</v>
      </c>
      <c r="E22" s="26" t="n">
        <f>495</f>
        <v>495.0</v>
      </c>
      <c r="F22" s="24"/>
      <c r="G22" s="26" t="n">
        <f>75</f>
        <v>75.0</v>
      </c>
      <c r="H22" s="25" t="s">
        <v>42</v>
      </c>
      <c r="I22" s="26" t="n">
        <f>570</f>
        <v>570.0</v>
      </c>
      <c r="J22" s="23" t="s">
        <v>42</v>
      </c>
      <c r="K22" s="26" t="n">
        <f>69840000</f>
        <v>6.984E7</v>
      </c>
      <c r="L22" s="24"/>
      <c r="M22" s="26" t="n">
        <f>21000000</f>
        <v>2.1E7</v>
      </c>
      <c r="N22" s="25" t="s">
        <v>42</v>
      </c>
      <c r="O22" s="26" t="n">
        <f>90840000</f>
        <v>9.084E7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 t="s">
        <v>42</v>
      </c>
      <c r="T22" s="26" t="n">
        <f>600</f>
        <v>600.0</v>
      </c>
      <c r="U22" s="24"/>
      <c r="V22" s="26" t="n">
        <f>10</f>
        <v>10.0</v>
      </c>
      <c r="W22" s="25" t="s">
        <v>42</v>
      </c>
      <c r="X22" s="26" t="n">
        <f>610</f>
        <v>610.0</v>
      </c>
      <c r="Y22" s="23"/>
      <c r="Z22" s="26" t="n">
        <f>1356</f>
        <v>1356.0</v>
      </c>
      <c r="AA22" s="24"/>
      <c r="AB22" s="26" t="n">
        <f>482</f>
        <v>482.0</v>
      </c>
      <c r="AC22" s="25"/>
      <c r="AD22" s="26" t="n">
        <f>1838</f>
        <v>1838.0</v>
      </c>
    </row>
    <row r="23">
      <c r="A23" s="21" t="s">
        <v>43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44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45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46</v>
      </c>
      <c r="B26" s="22" t="s">
        <v>27</v>
      </c>
      <c r="C26" s="22" t="s">
        <v>28</v>
      </c>
      <c r="D26" s="23"/>
      <c r="E26" s="26" t="n">
        <f>101</f>
        <v>101.0</v>
      </c>
      <c r="F26" s="24"/>
      <c r="G26" s="26" t="n">
        <f>52</f>
        <v>52.0</v>
      </c>
      <c r="H26" s="25"/>
      <c r="I26" s="26" t="n">
        <f>153</f>
        <v>153.0</v>
      </c>
      <c r="J26" s="23"/>
      <c r="K26" s="26" t="n">
        <f>11630000</f>
        <v>1.163E7</v>
      </c>
      <c r="L26" s="24"/>
      <c r="M26" s="26" t="n">
        <f>15270000</f>
        <v>1.527E7</v>
      </c>
      <c r="N26" s="25"/>
      <c r="O26" s="26" t="n">
        <f>26900000</f>
        <v>2.69E7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1286</f>
        <v>1286.0</v>
      </c>
      <c r="AA26" s="24"/>
      <c r="AB26" s="26" t="n">
        <f>504</f>
        <v>504.0</v>
      </c>
      <c r="AC26" s="25"/>
      <c r="AD26" s="26" t="n">
        <f>1790</f>
        <v>1790.0</v>
      </c>
    </row>
    <row r="27">
      <c r="A27" s="21" t="s">
        <v>47</v>
      </c>
      <c r="B27" s="22" t="s">
        <v>27</v>
      </c>
      <c r="C27" s="22" t="s">
        <v>28</v>
      </c>
      <c r="D27" s="23"/>
      <c r="E27" s="26" t="n">
        <f>136</f>
        <v>136.0</v>
      </c>
      <c r="F27" s="24"/>
      <c r="G27" s="26" t="n">
        <f>29</f>
        <v>29.0</v>
      </c>
      <c r="H27" s="25"/>
      <c r="I27" s="26" t="n">
        <f>165</f>
        <v>165.0</v>
      </c>
      <c r="J27" s="23"/>
      <c r="K27" s="26" t="n">
        <f>9020000</f>
        <v>9020000.0</v>
      </c>
      <c r="L27" s="24"/>
      <c r="M27" s="26" t="n">
        <f>3150000</f>
        <v>3150000.0</v>
      </c>
      <c r="N27" s="25"/>
      <c r="O27" s="26" t="n">
        <f>12170000</f>
        <v>1.217E7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1385</f>
        <v>1385.0</v>
      </c>
      <c r="AA27" s="24"/>
      <c r="AB27" s="26" t="n">
        <f>516</f>
        <v>516.0</v>
      </c>
      <c r="AC27" s="25"/>
      <c r="AD27" s="26" t="n">
        <f>1901</f>
        <v>1901.0</v>
      </c>
    </row>
    <row r="28">
      <c r="A28" s="21" t="s">
        <v>48</v>
      </c>
      <c r="B28" s="22" t="s">
        <v>27</v>
      </c>
      <c r="C28" s="22" t="s">
        <v>28</v>
      </c>
      <c r="D28" s="23"/>
      <c r="E28" s="26" t="n">
        <f>27</f>
        <v>27.0</v>
      </c>
      <c r="F28" s="24"/>
      <c r="G28" s="26" t="n">
        <f>83</f>
        <v>83.0</v>
      </c>
      <c r="H28" s="25"/>
      <c r="I28" s="26" t="n">
        <f>110</f>
        <v>110.0</v>
      </c>
      <c r="J28" s="23"/>
      <c r="K28" s="26" t="n">
        <f>4750000</f>
        <v>4750000.0</v>
      </c>
      <c r="L28" s="24"/>
      <c r="M28" s="26" t="n">
        <f>11600000</f>
        <v>1.16E7</v>
      </c>
      <c r="N28" s="25"/>
      <c r="O28" s="26" t="n">
        <f>16350000</f>
        <v>1.635E7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1379</f>
        <v>1379.0</v>
      </c>
      <c r="AA28" s="24"/>
      <c r="AB28" s="26" t="n">
        <f>571</f>
        <v>571.0</v>
      </c>
      <c r="AC28" s="25"/>
      <c r="AD28" s="26" t="n">
        <f>1950</f>
        <v>1950.0</v>
      </c>
    </row>
    <row r="29">
      <c r="A29" s="21" t="s">
        <v>49</v>
      </c>
      <c r="B29" s="22" t="s">
        <v>27</v>
      </c>
      <c r="C29" s="22" t="s">
        <v>28</v>
      </c>
      <c r="D29" s="23"/>
      <c r="E29" s="26" t="n">
        <f>28</f>
        <v>28.0</v>
      </c>
      <c r="F29" s="24" t="s">
        <v>30</v>
      </c>
      <c r="G29" s="26" t="n">
        <f>1</f>
        <v>1.0</v>
      </c>
      <c r="H29" s="25" t="s">
        <v>30</v>
      </c>
      <c r="I29" s="26" t="n">
        <f>29</f>
        <v>29.0</v>
      </c>
      <c r="J29" s="23"/>
      <c r="K29" s="26" t="n">
        <f>2190000</f>
        <v>2190000.0</v>
      </c>
      <c r="L29" s="24" t="s">
        <v>30</v>
      </c>
      <c r="M29" s="26" t="n">
        <f>20000</f>
        <v>20000.0</v>
      </c>
      <c r="N29" s="25"/>
      <c r="O29" s="26" t="n">
        <f>2210000</f>
        <v>2210000.0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1385</f>
        <v>1385.0</v>
      </c>
      <c r="AA29" s="24"/>
      <c r="AB29" s="26" t="n">
        <f>571</f>
        <v>571.0</v>
      </c>
      <c r="AC29" s="25"/>
      <c r="AD29" s="26" t="n">
        <f>1956</f>
        <v>1956.0</v>
      </c>
    </row>
    <row r="30">
      <c r="A30" s="21" t="s">
        <v>50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51</v>
      </c>
      <c r="B31" s="22" t="s">
        <v>27</v>
      </c>
      <c r="C31" s="22" t="s">
        <v>28</v>
      </c>
      <c r="D31" s="23"/>
      <c r="E31" s="26"/>
      <c r="F31" s="24"/>
      <c r="G31" s="26"/>
      <c r="H31" s="25"/>
      <c r="I31" s="26"/>
      <c r="J31" s="23"/>
      <c r="K31" s="26"/>
      <c r="L31" s="24"/>
      <c r="M31" s="26"/>
      <c r="N31" s="25"/>
      <c r="O31" s="26"/>
      <c r="P31" s="27"/>
      <c r="Q31" s="28"/>
      <c r="R31" s="29"/>
      <c r="S31" s="23"/>
      <c r="T31" s="26"/>
      <c r="U31" s="24"/>
      <c r="V31" s="26"/>
      <c r="W31" s="25"/>
      <c r="X31" s="26"/>
      <c r="Y31" s="23"/>
      <c r="Z31" s="26"/>
      <c r="AA31" s="24"/>
      <c r="AB31" s="26"/>
      <c r="AC31" s="25"/>
      <c r="AD31" s="26"/>
    </row>
    <row r="32">
      <c r="A32" s="21" t="s">
        <v>52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53</v>
      </c>
      <c r="B33" s="22" t="s">
        <v>27</v>
      </c>
      <c r="C33" s="22" t="s">
        <v>28</v>
      </c>
      <c r="D33" s="23"/>
      <c r="E33" s="26" t="n">
        <f>28</f>
        <v>28.0</v>
      </c>
      <c r="F33" s="24"/>
      <c r="G33" s="26" t="n">
        <f>2</f>
        <v>2.0</v>
      </c>
      <c r="H33" s="25"/>
      <c r="I33" s="26" t="n">
        <f>30</f>
        <v>30.0</v>
      </c>
      <c r="J33" s="23"/>
      <c r="K33" s="26" t="n">
        <f>1730000</f>
        <v>1730000.0</v>
      </c>
      <c r="L33" s="24"/>
      <c r="M33" s="26" t="n">
        <f>240000</f>
        <v>240000.0</v>
      </c>
      <c r="N33" s="25" t="s">
        <v>30</v>
      </c>
      <c r="O33" s="26" t="n">
        <f>1970000</f>
        <v>1970000.0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n">
        <f>5</f>
        <v>5.0</v>
      </c>
      <c r="U33" s="24"/>
      <c r="V33" s="26" t="str">
        <f>"－"</f>
        <v>－</v>
      </c>
      <c r="W33" s="25"/>
      <c r="X33" s="26" t="n">
        <f>5</f>
        <v>5.0</v>
      </c>
      <c r="Y33" s="23"/>
      <c r="Z33" s="26" t="n">
        <f>1408</f>
        <v>1408.0</v>
      </c>
      <c r="AA33" s="24"/>
      <c r="AB33" s="26" t="n">
        <f>569</f>
        <v>569.0</v>
      </c>
      <c r="AC33" s="25"/>
      <c r="AD33" s="26" t="n">
        <f>1977</f>
        <v>1977.0</v>
      </c>
    </row>
    <row r="34">
      <c r="A34" s="21" t="s">
        <v>54</v>
      </c>
      <c r="B34" s="22" t="s">
        <v>27</v>
      </c>
      <c r="C34" s="22" t="s">
        <v>28</v>
      </c>
      <c r="D34" s="23"/>
      <c r="E34" s="26" t="n">
        <f>83</f>
        <v>83.0</v>
      </c>
      <c r="F34" s="24"/>
      <c r="G34" s="26" t="n">
        <f>40</f>
        <v>40.0</v>
      </c>
      <c r="H34" s="25"/>
      <c r="I34" s="26" t="n">
        <f>123</f>
        <v>123.0</v>
      </c>
      <c r="J34" s="23"/>
      <c r="K34" s="26" t="n">
        <f>3260000</f>
        <v>3260000.0</v>
      </c>
      <c r="L34" s="24"/>
      <c r="M34" s="26" t="n">
        <f>10940000</f>
        <v>1.094E7</v>
      </c>
      <c r="N34" s="25"/>
      <c r="O34" s="26" t="n">
        <f>14200000</f>
        <v>1.42E7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1469</f>
        <v>1469.0</v>
      </c>
      <c r="AA34" s="24"/>
      <c r="AB34" s="26" t="n">
        <f>564</f>
        <v>564.0</v>
      </c>
      <c r="AC34" s="25"/>
      <c r="AD34" s="26" t="n">
        <f>2033</f>
        <v>2033.0</v>
      </c>
    </row>
    <row r="35">
      <c r="A35" s="21" t="s">
        <v>55</v>
      </c>
      <c r="B35" s="22" t="s">
        <v>27</v>
      </c>
      <c r="C35" s="22" t="s">
        <v>28</v>
      </c>
      <c r="D35" s="23"/>
      <c r="E35" s="26" t="n">
        <f>14</f>
        <v>14.0</v>
      </c>
      <c r="F35" s="24"/>
      <c r="G35" s="26" t="n">
        <f>21</f>
        <v>21.0</v>
      </c>
      <c r="H35" s="25"/>
      <c r="I35" s="26" t="n">
        <f>35</f>
        <v>35.0</v>
      </c>
      <c r="J35" s="23"/>
      <c r="K35" s="26" t="n">
        <f>1980000</f>
        <v>1980000.0</v>
      </c>
      <c r="L35" s="24"/>
      <c r="M35" s="26" t="n">
        <f>2210000</f>
        <v>2210000.0</v>
      </c>
      <c r="N35" s="25"/>
      <c r="O35" s="26" t="n">
        <f>4190000</f>
        <v>4190000.0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1476</f>
        <v>1476.0</v>
      </c>
      <c r="AA35" s="24"/>
      <c r="AB35" s="26" t="n">
        <f>572</f>
        <v>572.0</v>
      </c>
      <c r="AC35" s="25"/>
      <c r="AD35" s="26" t="n">
        <f>2048</f>
        <v>2048.0</v>
      </c>
    </row>
    <row r="36">
      <c r="A36" s="21" t="s">
        <v>56</v>
      </c>
      <c r="B36" s="22" t="s">
        <v>27</v>
      </c>
      <c r="C36" s="22" t="s">
        <v>28</v>
      </c>
      <c r="D36" s="23"/>
      <c r="E36" s="26" t="n">
        <f>211</f>
        <v>211.0</v>
      </c>
      <c r="F36" s="24" t="s">
        <v>42</v>
      </c>
      <c r="G36" s="26" t="n">
        <f>222</f>
        <v>222.0</v>
      </c>
      <c r="H36" s="25"/>
      <c r="I36" s="26" t="n">
        <f>433</f>
        <v>433.0</v>
      </c>
      <c r="J36" s="23"/>
      <c r="K36" s="26" t="n">
        <f>39970000</f>
        <v>3.997E7</v>
      </c>
      <c r="L36" s="24" t="s">
        <v>42</v>
      </c>
      <c r="M36" s="26" t="n">
        <f>49320000</f>
        <v>4.932E7</v>
      </c>
      <c r="N36" s="25"/>
      <c r="O36" s="26" t="n">
        <f>89290000</f>
        <v>8.929E7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n">
        <f>300</f>
        <v>300.0</v>
      </c>
      <c r="U36" s="24" t="s">
        <v>42</v>
      </c>
      <c r="V36" s="26" t="n">
        <f>300</f>
        <v>300.0</v>
      </c>
      <c r="W36" s="25"/>
      <c r="X36" s="26" t="n">
        <f>600</f>
        <v>600.0</v>
      </c>
      <c r="Y36" s="23" t="s">
        <v>42</v>
      </c>
      <c r="Z36" s="26" t="n">
        <f>1687</f>
        <v>1687.0</v>
      </c>
      <c r="AA36" s="24" t="s">
        <v>42</v>
      </c>
      <c r="AB36" s="26" t="n">
        <f>716</f>
        <v>716.0</v>
      </c>
      <c r="AC36" s="25" t="s">
        <v>42</v>
      </c>
      <c r="AD36" s="26" t="n">
        <f>2403</f>
        <v>2403.0</v>
      </c>
    </row>
    <row r="37">
      <c r="A37" s="21" t="s">
        <v>57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58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59</v>
      </c>
      <c r="B39" s="22" t="s">
        <v>27</v>
      </c>
      <c r="C39" s="22" t="s">
        <v>28</v>
      </c>
      <c r="D39" s="23"/>
      <c r="E39" s="26" t="n">
        <f>73</f>
        <v>73.0</v>
      </c>
      <c r="F39" s="24"/>
      <c r="G39" s="26" t="n">
        <f>91</f>
        <v>91.0</v>
      </c>
      <c r="H39" s="25"/>
      <c r="I39" s="26" t="n">
        <f>164</f>
        <v>164.0</v>
      </c>
      <c r="J39" s="23" t="s">
        <v>30</v>
      </c>
      <c r="K39" s="26" t="n">
        <f>1070000</f>
        <v>1070000.0</v>
      </c>
      <c r="L39" s="24"/>
      <c r="M39" s="26" t="n">
        <f>17420000</f>
        <v>1.742E7</v>
      </c>
      <c r="N39" s="25"/>
      <c r="O39" s="26" t="n">
        <f>18490000</f>
        <v>1.849E7</v>
      </c>
      <c r="P39" s="27" t="n">
        <f>170</f>
        <v>170.0</v>
      </c>
      <c r="Q39" s="28" t="n">
        <f>46</f>
        <v>46.0</v>
      </c>
      <c r="R39" s="29" t="n">
        <f>216</f>
        <v>216.0</v>
      </c>
      <c r="S39" s="23"/>
      <c r="T39" s="26" t="str">
        <f>"－"</f>
        <v>－</v>
      </c>
      <c r="U39" s="24"/>
      <c r="V39" s="26" t="n">
        <f>6</f>
        <v>6.0</v>
      </c>
      <c r="W39" s="25"/>
      <c r="X39" s="26" t="n">
        <f>6</f>
        <v>6.0</v>
      </c>
      <c r="Y39" s="23" t="s">
        <v>30</v>
      </c>
      <c r="Z39" s="26" t="n">
        <f>55</f>
        <v>55.0</v>
      </c>
      <c r="AA39" s="24" t="s">
        <v>30</v>
      </c>
      <c r="AB39" s="26" t="n">
        <f>53</f>
        <v>53.0</v>
      </c>
      <c r="AC39" s="25" t="s">
        <v>30</v>
      </c>
      <c r="AD39" s="26" t="n">
        <f>108</f>
        <v>108.0</v>
      </c>
    </row>
  </sheetData>
  <mergeCells count="38">
    <mergeCell ref="Y9:Z9"/>
    <mergeCell ref="L9:M9"/>
    <mergeCell ref="N9:O9"/>
    <mergeCell ref="S9:T9"/>
    <mergeCell ref="U9:V9"/>
    <mergeCell ref="W9:X9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BO_DM0033</vt:lpstr>
      <vt:lpstr>BO_DM0033!Print_Titles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2018-10-18T07:09:24Z</dcterms:created>
  <dcterms:modified xsi:type="dcterms:W3CDTF">2020-09-02T23:59:46Z</dcterms:modified>
</cp:coreProperties>
</file>