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<sst xmlns="http://schemas.openxmlformats.org/spreadsheetml/2006/main" count="173" uniqueCount="61">
  <si>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</si>
  <si>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</si>
  <si>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</si>
  <si>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</si>
  <si>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</si>
  <si>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</si>
  <si>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</si>
  <si>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</si>
  <si>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</si>
  <si>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</si>
  <si>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</si>
  <si>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</si>
  <si>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</si>
  <si>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</si>
  <si>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</si>
  <si>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</si>
  <si>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</si>
  <si>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</si>
  <si>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</si>
  <si>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</si>
  <si>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</si>
  <si>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</si>
  <si>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</si>
  <si>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</si>
  <si>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</si>
  <si>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</si>
  <si>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10.1</t>
  </si>
  <si>
    <t>長期国債先物オプション</t>
  </si>
  <si>
    <t>Options on 10-year JGB Futures</t>
  </si>
  <si>
    <t>◎</t>
  </si>
  <si>
    <t>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</si>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</sst>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233</f>
        <v>233.0</v>
      </c>
      <c r="F10" s="24" t="s">
        <v>29</v>
      </c>
      <c r="G10" s="26" t="n">
        <f>530</f>
        <v>530.0</v>
      </c>
      <c r="H10" s="25" t="s">
        <v>29</v>
      </c>
      <c r="I10" s="26" t="n">
        <f>763</f>
        <v>763.0</v>
      </c>
      <c r="J10" s="23" t="s">
        <v>29</v>
      </c>
      <c r="K10" s="26" t="n">
        <f>53840000</f>
        <v>5.384E7</v>
      </c>
      <c r="L10" s="24" t="s">
        <v>29</v>
      </c>
      <c r="M10" s="26" t="n">
        <f>128970000</f>
        <v>1.2897E8</v>
      </c>
      <c r="N10" s="25" t="s">
        <v>29</v>
      </c>
      <c r="O10" s="26" t="n">
        <f>182810000</f>
        <v>1.8281E8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/>
      <c r="T10" s="26" t="n">
        <f>100</f>
        <v>100.0</v>
      </c>
      <c r="U10" s="24"/>
      <c r="V10" s="26" t="n">
        <f>100</f>
        <v>100.0</v>
      </c>
      <c r="W10" s="25"/>
      <c r="X10" s="26" t="n">
        <f>200</f>
        <v>200.0</v>
      </c>
      <c r="Y10" s="23" t="s">
        <v>30</v>
      </c>
      <c r="Z10" s="26" t="n">
        <f>234</f>
        <v>234.0</v>
      </c>
      <c r="AA10" s="24"/>
      <c r="AB10" s="26" t="n">
        <f>498</f>
        <v>498.0</v>
      </c>
      <c r="AC10" s="25"/>
      <c r="AD10" s="26" t="n">
        <f>732</f>
        <v>732.0</v>
      </c>
    </row>
    <row r="11">
      <c r="A11" s="21" t="s">
        <v>31</v>
      </c>
      <c r="B11" s="22" t="s">
        <v>27</v>
      </c>
      <c r="C11" s="22" t="s">
        <v>28</v>
      </c>
      <c r="D11" s="23" t="s">
        <v>29</v>
      </c>
      <c r="E11" s="26" t="n">
        <f>425</f>
        <v>425.0</v>
      </c>
      <c r="F11" s="24"/>
      <c r="G11" s="26" t="n">
        <f>92</f>
        <v>92.0</v>
      </c>
      <c r="H11" s="25"/>
      <c r="I11" s="26" t="n">
        <f>517</f>
        <v>517.0</v>
      </c>
      <c r="J11" s="23"/>
      <c r="K11" s="26" t="n">
        <f>48590000</f>
        <v>4.859E7</v>
      </c>
      <c r="L11" s="24"/>
      <c r="M11" s="26" t="n">
        <f>33180000</f>
        <v>3.318E7</v>
      </c>
      <c r="N11" s="25"/>
      <c r="O11" s="26" t="n">
        <f>81770000</f>
        <v>8.177E7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 t="s">
        <v>30</v>
      </c>
      <c r="T11" s="26" t="str">
        <f>"－"</f>
        <v>－</v>
      </c>
      <c r="U11" s="24"/>
      <c r="V11" s="26" t="n">
        <f>10</f>
        <v>10.0</v>
      </c>
      <c r="W11" s="25"/>
      <c r="X11" s="26" t="n">
        <f>10</f>
        <v>10.0</v>
      </c>
      <c r="Y11" s="23"/>
      <c r="Z11" s="26" t="n">
        <f>541</f>
        <v>541.0</v>
      </c>
      <c r="AA11" s="24"/>
      <c r="AB11" s="26" t="n">
        <f>563</f>
        <v>563.0</v>
      </c>
      <c r="AC11" s="25"/>
      <c r="AD11" s="26" t="n">
        <f>1104</f>
        <v>1104.0</v>
      </c>
    </row>
    <row r="12">
      <c r="A12" s="21" t="s">
        <v>32</v>
      </c>
      <c r="B12" s="22" t="s">
        <v>27</v>
      </c>
      <c r="C12" s="22" t="s">
        <v>28</v>
      </c>
      <c r="D12" s="23"/>
      <c r="E12" s="26" t="n">
        <f>66</f>
        <v>66.0</v>
      </c>
      <c r="F12" s="24"/>
      <c r="G12" s="26" t="n">
        <f>18</f>
        <v>18.0</v>
      </c>
      <c r="H12" s="25"/>
      <c r="I12" s="26" t="n">
        <f>84</f>
        <v>84.0</v>
      </c>
      <c r="J12" s="23"/>
      <c r="K12" s="26" t="n">
        <f>4870000</f>
        <v>4870000.0</v>
      </c>
      <c r="L12" s="24"/>
      <c r="M12" s="26" t="n">
        <f>4620000</f>
        <v>4620000.0</v>
      </c>
      <c r="N12" s="25"/>
      <c r="O12" s="26" t="n">
        <f>9490000</f>
        <v>9490000.0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n">
        <f>10</f>
        <v>10.0</v>
      </c>
      <c r="W12" s="25"/>
      <c r="X12" s="26" t="n">
        <f>10</f>
        <v>10.0</v>
      </c>
      <c r="Y12" s="23"/>
      <c r="Z12" s="26" t="n">
        <f>582</f>
        <v>582.0</v>
      </c>
      <c r="AA12" s="24"/>
      <c r="AB12" s="26" t="n">
        <f>571</f>
        <v>571.0</v>
      </c>
      <c r="AC12" s="25"/>
      <c r="AD12" s="26" t="n">
        <f>1153</f>
        <v>1153.0</v>
      </c>
    </row>
    <row r="13">
      <c r="A13" s="21" t="s">
        <v>33</v>
      </c>
      <c r="B13" s="22" t="s">
        <v>27</v>
      </c>
      <c r="C13" s="22" t="s">
        <v>28</v>
      </c>
      <c r="D13" s="23"/>
      <c r="E13" s="26" t="n">
        <f>77</f>
        <v>77.0</v>
      </c>
      <c r="F13" s="24"/>
      <c r="G13" s="26" t="n">
        <f>90</f>
        <v>90.0</v>
      </c>
      <c r="H13" s="25"/>
      <c r="I13" s="26" t="n">
        <f>167</f>
        <v>167.0</v>
      </c>
      <c r="J13" s="23"/>
      <c r="K13" s="26" t="n">
        <f>17170000</f>
        <v>1.717E7</v>
      </c>
      <c r="L13" s="24"/>
      <c r="M13" s="26" t="n">
        <f>19120000</f>
        <v>1.912E7</v>
      </c>
      <c r="N13" s="25"/>
      <c r="O13" s="26" t="n">
        <f>36290000</f>
        <v>3.629E7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n">
        <f>20</f>
        <v>20.0</v>
      </c>
      <c r="U13" s="24"/>
      <c r="V13" s="26" t="n">
        <f>5</f>
        <v>5.0</v>
      </c>
      <c r="W13" s="25"/>
      <c r="X13" s="26" t="n">
        <f>25</f>
        <v>25.0</v>
      </c>
      <c r="Y13" s="23"/>
      <c r="Z13" s="26" t="n">
        <f>636</f>
        <v>636.0</v>
      </c>
      <c r="AA13" s="24"/>
      <c r="AB13" s="26" t="n">
        <f>629</f>
        <v>629.0</v>
      </c>
      <c r="AC13" s="25"/>
      <c r="AD13" s="26" t="n">
        <f>1265</f>
        <v>1265.0</v>
      </c>
    </row>
    <row r="14">
      <c r="A14" s="21" t="s">
        <v>34</v>
      </c>
      <c r="B14" s="22" t="s">
        <v>27</v>
      </c>
      <c r="C14" s="22" t="s">
        <v>28</v>
      </c>
      <c r="D14" s="23"/>
      <c r="E14" s="26"/>
      <c r="F14" s="24"/>
      <c r="G14" s="26"/>
      <c r="H14" s="25"/>
      <c r="I14" s="26"/>
      <c r="J14" s="23"/>
      <c r="K14" s="26"/>
      <c r="L14" s="24"/>
      <c r="M14" s="26"/>
      <c r="N14" s="25"/>
      <c r="O14" s="26"/>
      <c r="P14" s="27"/>
      <c r="Q14" s="28"/>
      <c r="R14" s="29"/>
      <c r="S14" s="23"/>
      <c r="T14" s="26"/>
      <c r="U14" s="24"/>
      <c r="V14" s="26"/>
      <c r="W14" s="25"/>
      <c r="X14" s="26"/>
      <c r="Y14" s="23"/>
      <c r="Z14" s="26"/>
      <c r="AA14" s="24"/>
      <c r="AB14" s="26"/>
      <c r="AC14" s="25"/>
      <c r="AD14" s="26"/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 t="n">
        <f>27</f>
        <v>27.0</v>
      </c>
      <c r="F16" s="24"/>
      <c r="G16" s="26" t="n">
        <f>48</f>
        <v>48.0</v>
      </c>
      <c r="H16" s="25"/>
      <c r="I16" s="26" t="n">
        <f>75</f>
        <v>75.0</v>
      </c>
      <c r="J16" s="23"/>
      <c r="K16" s="26" t="n">
        <f>7240000</f>
        <v>7240000.0</v>
      </c>
      <c r="L16" s="24"/>
      <c r="M16" s="26" t="n">
        <f>7050000</f>
        <v>7050000.0</v>
      </c>
      <c r="N16" s="25"/>
      <c r="O16" s="26" t="n">
        <f>14290000</f>
        <v>1.429E7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str">
        <f>"－"</f>
        <v>－</v>
      </c>
      <c r="U16" s="24" t="s">
        <v>30</v>
      </c>
      <c r="V16" s="26" t="str">
        <f>"－"</f>
        <v>－</v>
      </c>
      <c r="W16" s="25" t="s">
        <v>30</v>
      </c>
      <c r="X16" s="26" t="str">
        <f>"－"</f>
        <v>－</v>
      </c>
      <c r="Y16" s="23"/>
      <c r="Z16" s="26" t="n">
        <f>633</f>
        <v>633.0</v>
      </c>
      <c r="AA16" s="24"/>
      <c r="AB16" s="26" t="n">
        <f>672</f>
        <v>672.0</v>
      </c>
      <c r="AC16" s="25"/>
      <c r="AD16" s="26" t="n">
        <f>1305</f>
        <v>1305.0</v>
      </c>
    </row>
    <row r="17">
      <c r="A17" s="21" t="s">
        <v>37</v>
      </c>
      <c r="B17" s="22" t="s">
        <v>27</v>
      </c>
      <c r="C17" s="22" t="s">
        <v>28</v>
      </c>
      <c r="D17" s="23"/>
      <c r="E17" s="26" t="n">
        <f>210</f>
        <v>210.0</v>
      </c>
      <c r="F17" s="24"/>
      <c r="G17" s="26" t="n">
        <f>35</f>
        <v>35.0</v>
      </c>
      <c r="H17" s="25"/>
      <c r="I17" s="26" t="n">
        <f>245</f>
        <v>245.0</v>
      </c>
      <c r="J17" s="23"/>
      <c r="K17" s="26" t="n">
        <f>46500000</f>
        <v>4.65E7</v>
      </c>
      <c r="L17" s="24"/>
      <c r="M17" s="26" t="n">
        <f>7500000</f>
        <v>7500000.0</v>
      </c>
      <c r="N17" s="25"/>
      <c r="O17" s="26" t="n">
        <f>54000000</f>
        <v>5.4E7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 t="s">
        <v>29</v>
      </c>
      <c r="T17" s="26" t="n">
        <f>250</f>
        <v>250.0</v>
      </c>
      <c r="U17" s="24"/>
      <c r="V17" s="26" t="str">
        <f>"－"</f>
        <v>－</v>
      </c>
      <c r="W17" s="25"/>
      <c r="X17" s="26" t="n">
        <f>250</f>
        <v>250.0</v>
      </c>
      <c r="Y17" s="23"/>
      <c r="Z17" s="26" t="n">
        <f>728</f>
        <v>728.0</v>
      </c>
      <c r="AA17" s="24"/>
      <c r="AB17" s="26" t="n">
        <f>672</f>
        <v>672.0</v>
      </c>
      <c r="AC17" s="25"/>
      <c r="AD17" s="26" t="n">
        <f>1400</f>
        <v>1400.0</v>
      </c>
    </row>
    <row r="18">
      <c r="A18" s="21" t="s">
        <v>38</v>
      </c>
      <c r="B18" s="22" t="s">
        <v>27</v>
      </c>
      <c r="C18" s="22" t="s">
        <v>28</v>
      </c>
      <c r="D18" s="23"/>
      <c r="E18" s="26" t="n">
        <f>70</f>
        <v>70.0</v>
      </c>
      <c r="F18" s="24"/>
      <c r="G18" s="26" t="n">
        <f>11</f>
        <v>11.0</v>
      </c>
      <c r="H18" s="25"/>
      <c r="I18" s="26" t="n">
        <f>81</f>
        <v>81.0</v>
      </c>
      <c r="J18" s="23"/>
      <c r="K18" s="26" t="n">
        <f>4850000</f>
        <v>4850000.0</v>
      </c>
      <c r="L18" s="24"/>
      <c r="M18" s="26" t="n">
        <f>960000</f>
        <v>960000.0</v>
      </c>
      <c r="N18" s="25"/>
      <c r="O18" s="26" t="n">
        <f>5810000</f>
        <v>5810000.0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n">
        <f>10</f>
        <v>10.0</v>
      </c>
      <c r="U18" s="24"/>
      <c r="V18" s="26" t="str">
        <f>"－"</f>
        <v>－</v>
      </c>
      <c r="W18" s="25"/>
      <c r="X18" s="26" t="n">
        <f>10</f>
        <v>10.0</v>
      </c>
      <c r="Y18" s="23"/>
      <c r="Z18" s="26" t="n">
        <f>798</f>
        <v>798.0</v>
      </c>
      <c r="AA18" s="24"/>
      <c r="AB18" s="26" t="n">
        <f>678</f>
        <v>678.0</v>
      </c>
      <c r="AC18" s="25"/>
      <c r="AD18" s="26" t="n">
        <f>1476</f>
        <v>1476.0</v>
      </c>
    </row>
    <row r="19">
      <c r="A19" s="21" t="s">
        <v>39</v>
      </c>
      <c r="B19" s="22" t="s">
        <v>27</v>
      </c>
      <c r="C19" s="22" t="s">
        <v>28</v>
      </c>
      <c r="D19" s="23"/>
      <c r="E19" s="26" t="n">
        <f>230</f>
        <v>230.0</v>
      </c>
      <c r="F19" s="24"/>
      <c r="G19" s="26" t="n">
        <f>351</f>
        <v>351.0</v>
      </c>
      <c r="H19" s="25"/>
      <c r="I19" s="26" t="n">
        <f>581</f>
        <v>581.0</v>
      </c>
      <c r="J19" s="23"/>
      <c r="K19" s="26" t="n">
        <f>52500000</f>
        <v>5.25E7</v>
      </c>
      <c r="L19" s="24"/>
      <c r="M19" s="26" t="n">
        <f>61010000</f>
        <v>6.101E7</v>
      </c>
      <c r="N19" s="25"/>
      <c r="O19" s="26" t="n">
        <f>113510000</f>
        <v>1.1351E8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n">
        <f>15</f>
        <v>15.0</v>
      </c>
      <c r="U19" s="24" t="s">
        <v>29</v>
      </c>
      <c r="V19" s="26" t="n">
        <f>450</f>
        <v>450.0</v>
      </c>
      <c r="W19" s="25" t="s">
        <v>29</v>
      </c>
      <c r="X19" s="26" t="n">
        <f>465</f>
        <v>465.0</v>
      </c>
      <c r="Y19" s="23"/>
      <c r="Z19" s="26" t="n">
        <f>907</f>
        <v>907.0</v>
      </c>
      <c r="AA19" s="24"/>
      <c r="AB19" s="26" t="n">
        <f>913</f>
        <v>913.0</v>
      </c>
      <c r="AC19" s="25"/>
      <c r="AD19" s="26" t="n">
        <f>1820</f>
        <v>1820.0</v>
      </c>
    </row>
    <row r="20">
      <c r="A20" s="21" t="s">
        <v>40</v>
      </c>
      <c r="B20" s="22" t="s">
        <v>27</v>
      </c>
      <c r="C20" s="22" t="s">
        <v>28</v>
      </c>
      <c r="D20" s="23"/>
      <c r="E20" s="26" t="n">
        <f>28</f>
        <v>28.0</v>
      </c>
      <c r="F20" s="24" t="s">
        <v>30</v>
      </c>
      <c r="G20" s="26" t="n">
        <f>2</f>
        <v>2.0</v>
      </c>
      <c r="H20" s="25"/>
      <c r="I20" s="26" t="n">
        <f>30</f>
        <v>30.0</v>
      </c>
      <c r="J20" s="23"/>
      <c r="K20" s="26" t="n">
        <f>4860000</f>
        <v>4860000.0</v>
      </c>
      <c r="L20" s="24" t="s">
        <v>30</v>
      </c>
      <c r="M20" s="26" t="n">
        <f>240000</f>
        <v>240000.0</v>
      </c>
      <c r="N20" s="25"/>
      <c r="O20" s="26" t="n">
        <f>5100000</f>
        <v>5100000.0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934</f>
        <v>934.0</v>
      </c>
      <c r="AA20" s="24"/>
      <c r="AB20" s="26" t="n">
        <f>912</f>
        <v>912.0</v>
      </c>
      <c r="AC20" s="25"/>
      <c r="AD20" s="26" t="n">
        <f>1846</f>
        <v>1846.0</v>
      </c>
    </row>
    <row r="21">
      <c r="A21" s="21" t="s">
        <v>41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42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43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44</v>
      </c>
      <c r="B24" s="22" t="s">
        <v>27</v>
      </c>
      <c r="C24" s="22" t="s">
        <v>28</v>
      </c>
      <c r="D24" s="23"/>
      <c r="E24" s="26" t="n">
        <f>61</f>
        <v>61.0</v>
      </c>
      <c r="F24" s="24"/>
      <c r="G24" s="26" t="n">
        <f>109</f>
        <v>109.0</v>
      </c>
      <c r="H24" s="25"/>
      <c r="I24" s="26" t="n">
        <f>170</f>
        <v>170.0</v>
      </c>
      <c r="J24" s="23"/>
      <c r="K24" s="26" t="n">
        <f>6810000</f>
        <v>6810000.0</v>
      </c>
      <c r="L24" s="24"/>
      <c r="M24" s="26" t="n">
        <f>9830000</f>
        <v>9830000.0</v>
      </c>
      <c r="N24" s="25"/>
      <c r="O24" s="26" t="n">
        <f>16640000</f>
        <v>1.664E7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n">
        <f>5</f>
        <v>5.0</v>
      </c>
      <c r="W24" s="25"/>
      <c r="X24" s="26" t="n">
        <f>5</f>
        <v>5.0</v>
      </c>
      <c r="Y24" s="23"/>
      <c r="Z24" s="26" t="n">
        <f>983</f>
        <v>983.0</v>
      </c>
      <c r="AA24" s="24"/>
      <c r="AB24" s="26" t="n">
        <f>912</f>
        <v>912.0</v>
      </c>
      <c r="AC24" s="25"/>
      <c r="AD24" s="26" t="n">
        <f>1895</f>
        <v>1895.0</v>
      </c>
    </row>
    <row r="25">
      <c r="A25" s="21" t="s">
        <v>45</v>
      </c>
      <c r="B25" s="22" t="s">
        <v>27</v>
      </c>
      <c r="C25" s="22" t="s">
        <v>28</v>
      </c>
      <c r="D25" s="23"/>
      <c r="E25" s="26" t="n">
        <f>69</f>
        <v>69.0</v>
      </c>
      <c r="F25" s="24"/>
      <c r="G25" s="26" t="n">
        <f>18</f>
        <v>18.0</v>
      </c>
      <c r="H25" s="25"/>
      <c r="I25" s="26" t="n">
        <f>87</f>
        <v>87.0</v>
      </c>
      <c r="J25" s="23"/>
      <c r="K25" s="26" t="n">
        <f>6530000</f>
        <v>6530000.0</v>
      </c>
      <c r="L25" s="24"/>
      <c r="M25" s="26" t="n">
        <f>2560000</f>
        <v>2560000.0</v>
      </c>
      <c r="N25" s="25"/>
      <c r="O25" s="26" t="n">
        <f>9090000</f>
        <v>9090000.0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998</f>
        <v>998.0</v>
      </c>
      <c r="AA25" s="24"/>
      <c r="AB25" s="26" t="n">
        <f>917</f>
        <v>917.0</v>
      </c>
      <c r="AC25" s="25"/>
      <c r="AD25" s="26" t="n">
        <f>1915</f>
        <v>1915.0</v>
      </c>
    </row>
    <row r="26">
      <c r="A26" s="21" t="s">
        <v>46</v>
      </c>
      <c r="B26" s="22" t="s">
        <v>27</v>
      </c>
      <c r="C26" s="22" t="s">
        <v>28</v>
      </c>
      <c r="D26" s="23"/>
      <c r="E26" s="26" t="n">
        <f>126</f>
        <v>126.0</v>
      </c>
      <c r="F26" s="24"/>
      <c r="G26" s="26" t="n">
        <f>111</f>
        <v>111.0</v>
      </c>
      <c r="H26" s="25"/>
      <c r="I26" s="26" t="n">
        <f>237</f>
        <v>237.0</v>
      </c>
      <c r="J26" s="23"/>
      <c r="K26" s="26" t="n">
        <f>13910000</f>
        <v>1.391E7</v>
      </c>
      <c r="L26" s="24"/>
      <c r="M26" s="26" t="n">
        <f>14310000</f>
        <v>1.431E7</v>
      </c>
      <c r="N26" s="25"/>
      <c r="O26" s="26" t="n">
        <f>28220000</f>
        <v>2.822E7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1057</f>
        <v>1057.0</v>
      </c>
      <c r="AA26" s="24"/>
      <c r="AB26" s="26" t="n">
        <f>1002</f>
        <v>1002.0</v>
      </c>
      <c r="AC26" s="25"/>
      <c r="AD26" s="26" t="n">
        <f>2059</f>
        <v>2059.0</v>
      </c>
    </row>
    <row r="27">
      <c r="A27" s="21" t="s">
        <v>47</v>
      </c>
      <c r="B27" s="22" t="s">
        <v>27</v>
      </c>
      <c r="C27" s="22" t="s">
        <v>28</v>
      </c>
      <c r="D27" s="23"/>
      <c r="E27" s="26" t="n">
        <f>9</f>
        <v>9.0</v>
      </c>
      <c r="F27" s="24"/>
      <c r="G27" s="26" t="n">
        <f>37</f>
        <v>37.0</v>
      </c>
      <c r="H27" s="25"/>
      <c r="I27" s="26" t="n">
        <f>46</f>
        <v>46.0</v>
      </c>
      <c r="J27" s="23"/>
      <c r="K27" s="26" t="n">
        <f>2880000</f>
        <v>2880000.0</v>
      </c>
      <c r="L27" s="24"/>
      <c r="M27" s="26" t="n">
        <f>7480000</f>
        <v>7480000.0</v>
      </c>
      <c r="N27" s="25"/>
      <c r="O27" s="26" t="n">
        <f>10360000</f>
        <v>1.036E7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1064</f>
        <v>1064.0</v>
      </c>
      <c r="AA27" s="24"/>
      <c r="AB27" s="26" t="n">
        <f>1020</f>
        <v>1020.0</v>
      </c>
      <c r="AC27" s="25"/>
      <c r="AD27" s="26" t="n">
        <f>2084</f>
        <v>2084.0</v>
      </c>
    </row>
    <row r="28">
      <c r="A28" s="21" t="s">
        <v>48</v>
      </c>
      <c r="B28" s="22" t="s">
        <v>27</v>
      </c>
      <c r="C28" s="22" t="s">
        <v>28</v>
      </c>
      <c r="D28" s="23"/>
      <c r="E28" s="26"/>
      <c r="F28" s="24"/>
      <c r="G28" s="26"/>
      <c r="H28" s="25"/>
      <c r="I28" s="26"/>
      <c r="J28" s="23"/>
      <c r="K28" s="26"/>
      <c r="L28" s="24"/>
      <c r="M28" s="26"/>
      <c r="N28" s="25"/>
      <c r="O28" s="26"/>
      <c r="P28" s="27"/>
      <c r="Q28" s="28"/>
      <c r="R28" s="29"/>
      <c r="S28" s="23"/>
      <c r="T28" s="26"/>
      <c r="U28" s="24"/>
      <c r="V28" s="26"/>
      <c r="W28" s="25"/>
      <c r="X28" s="26"/>
      <c r="Y28" s="23"/>
      <c r="Z28" s="26"/>
      <c r="AA28" s="24"/>
      <c r="AB28" s="26"/>
      <c r="AC28" s="25"/>
      <c r="AD28" s="26"/>
    </row>
    <row r="29">
      <c r="A29" s="21" t="s">
        <v>49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50</v>
      </c>
      <c r="B30" s="22" t="s">
        <v>27</v>
      </c>
      <c r="C30" s="22" t="s">
        <v>28</v>
      </c>
      <c r="D30" s="23"/>
      <c r="E30" s="26" t="n">
        <f>52</f>
        <v>52.0</v>
      </c>
      <c r="F30" s="24"/>
      <c r="G30" s="26" t="n">
        <f>96</f>
        <v>96.0</v>
      </c>
      <c r="H30" s="25"/>
      <c r="I30" s="26" t="n">
        <f>148</f>
        <v>148.0</v>
      </c>
      <c r="J30" s="23"/>
      <c r="K30" s="26" t="n">
        <f>5870000</f>
        <v>5870000.0</v>
      </c>
      <c r="L30" s="24"/>
      <c r="M30" s="26" t="n">
        <f>9850000</f>
        <v>9850000.0</v>
      </c>
      <c r="N30" s="25"/>
      <c r="O30" s="26" t="n">
        <f>15720000</f>
        <v>1.572E7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n">
        <f>20</f>
        <v>20.0</v>
      </c>
      <c r="W30" s="25"/>
      <c r="X30" s="26" t="n">
        <f>20</f>
        <v>20.0</v>
      </c>
      <c r="Y30" s="23"/>
      <c r="Z30" s="26" t="n">
        <f>1044</f>
        <v>1044.0</v>
      </c>
      <c r="AA30" s="24"/>
      <c r="AB30" s="26" t="n">
        <f>1059</f>
        <v>1059.0</v>
      </c>
      <c r="AC30" s="25"/>
      <c r="AD30" s="26" t="n">
        <f>2103</f>
        <v>2103.0</v>
      </c>
    </row>
    <row r="31">
      <c r="A31" s="21" t="s">
        <v>51</v>
      </c>
      <c r="B31" s="22" t="s">
        <v>27</v>
      </c>
      <c r="C31" s="22" t="s">
        <v>28</v>
      </c>
      <c r="D31" s="23"/>
      <c r="E31" s="26" t="n">
        <f>45</f>
        <v>45.0</v>
      </c>
      <c r="F31" s="24"/>
      <c r="G31" s="26" t="n">
        <f>52</f>
        <v>52.0</v>
      </c>
      <c r="H31" s="25"/>
      <c r="I31" s="26" t="n">
        <f>97</f>
        <v>97.0</v>
      </c>
      <c r="J31" s="23"/>
      <c r="K31" s="26" t="n">
        <f>8250000</f>
        <v>8250000.0</v>
      </c>
      <c r="L31" s="24"/>
      <c r="M31" s="26" t="n">
        <f>4150000</f>
        <v>4150000.0</v>
      </c>
      <c r="N31" s="25"/>
      <c r="O31" s="26" t="n">
        <f>12400000</f>
        <v>1.24E7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n">
        <f>50</f>
        <v>50.0</v>
      </c>
      <c r="U31" s="24"/>
      <c r="V31" s="26" t="str">
        <f>"－"</f>
        <v>－</v>
      </c>
      <c r="W31" s="25"/>
      <c r="X31" s="26" t="n">
        <f>50</f>
        <v>50.0</v>
      </c>
      <c r="Y31" s="23"/>
      <c r="Z31" s="26" t="n">
        <f>1089</f>
        <v>1089.0</v>
      </c>
      <c r="AA31" s="24"/>
      <c r="AB31" s="26" t="n">
        <f>1085</f>
        <v>1085.0</v>
      </c>
      <c r="AC31" s="25"/>
      <c r="AD31" s="26" t="n">
        <f>2174</f>
        <v>2174.0</v>
      </c>
    </row>
    <row r="32">
      <c r="A32" s="21" t="s">
        <v>52</v>
      </c>
      <c r="B32" s="22" t="s">
        <v>27</v>
      </c>
      <c r="C32" s="22" t="s">
        <v>28</v>
      </c>
      <c r="D32" s="23" t="s">
        <v>30</v>
      </c>
      <c r="E32" s="26" t="str">
        <f>"－"</f>
        <v>－</v>
      </c>
      <c r="F32" s="24"/>
      <c r="G32" s="26" t="n">
        <f>26</f>
        <v>26.0</v>
      </c>
      <c r="H32" s="25" t="s">
        <v>30</v>
      </c>
      <c r="I32" s="26" t="n">
        <f>26</f>
        <v>26.0</v>
      </c>
      <c r="J32" s="23" t="s">
        <v>30</v>
      </c>
      <c r="K32" s="26" t="str">
        <f>"－"</f>
        <v>－</v>
      </c>
      <c r="L32" s="24"/>
      <c r="M32" s="26" t="n">
        <f>4670000</f>
        <v>4670000.0</v>
      </c>
      <c r="N32" s="25" t="s">
        <v>30</v>
      </c>
      <c r="O32" s="26" t="n">
        <f>4670000</f>
        <v>4670000.0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1089</f>
        <v>1089.0</v>
      </c>
      <c r="AA32" s="24"/>
      <c r="AB32" s="26" t="n">
        <f>1110</f>
        <v>1110.0</v>
      </c>
      <c r="AC32" s="25"/>
      <c r="AD32" s="26" t="n">
        <f>2199</f>
        <v>2199.0</v>
      </c>
    </row>
    <row r="33">
      <c r="A33" s="21" t="s">
        <v>53</v>
      </c>
      <c r="B33" s="22" t="s">
        <v>27</v>
      </c>
      <c r="C33" s="22" t="s">
        <v>28</v>
      </c>
      <c r="D33" s="23"/>
      <c r="E33" s="26" t="n">
        <f>25</f>
        <v>25.0</v>
      </c>
      <c r="F33" s="24"/>
      <c r="G33" s="26" t="n">
        <f>29</f>
        <v>29.0</v>
      </c>
      <c r="H33" s="25"/>
      <c r="I33" s="26" t="n">
        <f>54</f>
        <v>54.0</v>
      </c>
      <c r="J33" s="23"/>
      <c r="K33" s="26" t="n">
        <f>1400000</f>
        <v>1400000.0</v>
      </c>
      <c r="L33" s="24"/>
      <c r="M33" s="26" t="n">
        <f>5630000</f>
        <v>5630000.0</v>
      </c>
      <c r="N33" s="25"/>
      <c r="O33" s="26" t="n">
        <f>7030000</f>
        <v>7030000.0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1084</f>
        <v>1084.0</v>
      </c>
      <c r="AA33" s="24"/>
      <c r="AB33" s="26" t="n">
        <f>1126</f>
        <v>1126.0</v>
      </c>
      <c r="AC33" s="25"/>
      <c r="AD33" s="26" t="n">
        <f>2210</f>
        <v>2210.0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70</f>
        <v>70.0</v>
      </c>
      <c r="F34" s="24"/>
      <c r="G34" s="26" t="n">
        <f>16</f>
        <v>16.0</v>
      </c>
      <c r="H34" s="25"/>
      <c r="I34" s="26" t="n">
        <f>86</f>
        <v>86.0</v>
      </c>
      <c r="J34" s="23"/>
      <c r="K34" s="26" t="n">
        <f>3120000</f>
        <v>3120000.0</v>
      </c>
      <c r="L34" s="24"/>
      <c r="M34" s="26" t="n">
        <f>2950000</f>
        <v>2950000.0</v>
      </c>
      <c r="N34" s="25"/>
      <c r="O34" s="26" t="n">
        <f>6070000</f>
        <v>6070000.0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1019</f>
        <v>1019.0</v>
      </c>
      <c r="AA34" s="24"/>
      <c r="AB34" s="26" t="n">
        <f>1139</f>
        <v>1139.0</v>
      </c>
      <c r="AC34" s="25"/>
      <c r="AD34" s="26" t="n">
        <f>2158</f>
        <v>2158.0</v>
      </c>
    </row>
    <row r="35">
      <c r="A35" s="21" t="s">
        <v>55</v>
      </c>
      <c r="B35" s="22" t="s">
        <v>27</v>
      </c>
      <c r="C35" s="22" t="s">
        <v>28</v>
      </c>
      <c r="D35" s="23"/>
      <c r="E35" s="26"/>
      <c r="F35" s="24"/>
      <c r="G35" s="26"/>
      <c r="H35" s="25"/>
      <c r="I35" s="26"/>
      <c r="J35" s="23"/>
      <c r="K35" s="26"/>
      <c r="L35" s="24"/>
      <c r="M35" s="26"/>
      <c r="N35" s="25"/>
      <c r="O35" s="26"/>
      <c r="P35" s="27"/>
      <c r="Q35" s="28"/>
      <c r="R35" s="29"/>
      <c r="S35" s="23"/>
      <c r="T35" s="26"/>
      <c r="U35" s="24"/>
      <c r="V35" s="26"/>
      <c r="W35" s="25"/>
      <c r="X35" s="26"/>
      <c r="Y35" s="23"/>
      <c r="Z35" s="26"/>
      <c r="AA35" s="24"/>
      <c r="AB35" s="26"/>
      <c r="AC35" s="25"/>
      <c r="AD35" s="26"/>
    </row>
    <row r="36">
      <c r="A36" s="21" t="s">
        <v>56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57</v>
      </c>
      <c r="B37" s="22" t="s">
        <v>27</v>
      </c>
      <c r="C37" s="22" t="s">
        <v>28</v>
      </c>
      <c r="D37" s="23"/>
      <c r="E37" s="26" t="n">
        <f>86</f>
        <v>86.0</v>
      </c>
      <c r="F37" s="24"/>
      <c r="G37" s="26" t="n">
        <f>37</f>
        <v>37.0</v>
      </c>
      <c r="H37" s="25"/>
      <c r="I37" s="26" t="n">
        <f>123</f>
        <v>123.0</v>
      </c>
      <c r="J37" s="23"/>
      <c r="K37" s="26" t="n">
        <f>9500000</f>
        <v>9500000.0</v>
      </c>
      <c r="L37" s="24"/>
      <c r="M37" s="26" t="n">
        <f>7240000</f>
        <v>7240000.0</v>
      </c>
      <c r="N37" s="25"/>
      <c r="O37" s="26" t="n">
        <f>16740000</f>
        <v>1.674E7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n">
        <f>50</f>
        <v>50.0</v>
      </c>
      <c r="U37" s="24"/>
      <c r="V37" s="26" t="n">
        <f>5</f>
        <v>5.0</v>
      </c>
      <c r="W37" s="25"/>
      <c r="X37" s="26" t="n">
        <f>55</f>
        <v>55.0</v>
      </c>
      <c r="Y37" s="23"/>
      <c r="Z37" s="26" t="n">
        <f>1101</f>
        <v>1101.0</v>
      </c>
      <c r="AA37" s="24"/>
      <c r="AB37" s="26" t="n">
        <f>1163</f>
        <v>1163.0</v>
      </c>
      <c r="AC37" s="25"/>
      <c r="AD37" s="26" t="n">
        <f>2264</f>
        <v>2264.0</v>
      </c>
    </row>
    <row r="38">
      <c r="A38" s="21" t="s">
        <v>58</v>
      </c>
      <c r="B38" s="22" t="s">
        <v>27</v>
      </c>
      <c r="C38" s="22" t="s">
        <v>28</v>
      </c>
      <c r="D38" s="23"/>
      <c r="E38" s="26" t="n">
        <f>145</f>
        <v>145.0</v>
      </c>
      <c r="F38" s="24"/>
      <c r="G38" s="26" t="n">
        <f>62</f>
        <v>62.0</v>
      </c>
      <c r="H38" s="25"/>
      <c r="I38" s="26" t="n">
        <f>207</f>
        <v>207.0</v>
      </c>
      <c r="J38" s="23"/>
      <c r="K38" s="26" t="n">
        <f>27550000</f>
        <v>2.755E7</v>
      </c>
      <c r="L38" s="24"/>
      <c r="M38" s="26" t="n">
        <f>7660000</f>
        <v>7660000.0</v>
      </c>
      <c r="N38" s="25"/>
      <c r="O38" s="26" t="n">
        <f>35210000</f>
        <v>3.521E7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n">
        <f>90</f>
        <v>90.0</v>
      </c>
      <c r="U38" s="24"/>
      <c r="V38" s="26" t="n">
        <f>40</f>
        <v>40.0</v>
      </c>
      <c r="W38" s="25"/>
      <c r="X38" s="26" t="n">
        <f>130</f>
        <v>130.0</v>
      </c>
      <c r="Y38" s="23"/>
      <c r="Z38" s="26" t="n">
        <f>1226</f>
        <v>1226.0</v>
      </c>
      <c r="AA38" s="24"/>
      <c r="AB38" s="26" t="n">
        <f>1179</f>
        <v>1179.0</v>
      </c>
      <c r="AC38" s="25"/>
      <c r="AD38" s="26" t="n">
        <f>2405</f>
        <v>2405.0</v>
      </c>
    </row>
    <row r="39">
      <c r="A39" s="21" t="s">
        <v>59</v>
      </c>
      <c r="B39" s="22" t="s">
        <v>27</v>
      </c>
      <c r="C39" s="22" t="s">
        <v>28</v>
      </c>
      <c r="D39" s="23"/>
      <c r="E39" s="26" t="n">
        <f>150</f>
        <v>150.0</v>
      </c>
      <c r="F39" s="24"/>
      <c r="G39" s="26" t="n">
        <f>36</f>
        <v>36.0</v>
      </c>
      <c r="H39" s="25"/>
      <c r="I39" s="26" t="n">
        <f>186</f>
        <v>186.0</v>
      </c>
      <c r="J39" s="23"/>
      <c r="K39" s="26" t="n">
        <f>18775000</f>
        <v>1.8775E7</v>
      </c>
      <c r="L39" s="24"/>
      <c r="M39" s="26" t="n">
        <f>4480000</f>
        <v>4480000.0</v>
      </c>
      <c r="N39" s="25"/>
      <c r="O39" s="26" t="n">
        <f>23255000</f>
        <v>2.3255E7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n">
        <f>50</f>
        <v>50.0</v>
      </c>
      <c r="U39" s="24"/>
      <c r="V39" s="26" t="str">
        <f>"－"</f>
        <v>－</v>
      </c>
      <c r="W39" s="25"/>
      <c r="X39" s="26" t="n">
        <f>50</f>
        <v>50.0</v>
      </c>
      <c r="Y39" s="23" t="s">
        <v>29</v>
      </c>
      <c r="Z39" s="26" t="n">
        <f>1358</f>
        <v>1358.0</v>
      </c>
      <c r="AA39" s="24" t="s">
        <v>29</v>
      </c>
      <c r="AB39" s="26" t="n">
        <f>1194</f>
        <v>1194.0</v>
      </c>
      <c r="AC39" s="25" t="s">
        <v>29</v>
      </c>
      <c r="AD39" s="26" t="n">
        <f>2552</f>
        <v>2552.0</v>
      </c>
    </row>
    <row r="40">
      <c r="A40" s="21" t="s">
        <v>60</v>
      </c>
      <c r="B40" s="22" t="s">
        <v>27</v>
      </c>
      <c r="C40" s="22" t="s">
        <v>28</v>
      </c>
      <c r="D40" s="23"/>
      <c r="E40" s="26" t="n">
        <f>349</f>
        <v>349.0</v>
      </c>
      <c r="F40" s="24"/>
      <c r="G40" s="26" t="n">
        <f>255</f>
        <v>255.0</v>
      </c>
      <c r="H40" s="25"/>
      <c r="I40" s="26" t="n">
        <f>604</f>
        <v>604.0</v>
      </c>
      <c r="J40" s="23"/>
      <c r="K40" s="26" t="n">
        <f>20130000</f>
        <v>2.013E7</v>
      </c>
      <c r="L40" s="24"/>
      <c r="M40" s="26" t="n">
        <f>20340000</f>
        <v>2.034E7</v>
      </c>
      <c r="N40" s="25"/>
      <c r="O40" s="26" t="n">
        <f>40470000</f>
        <v>4.047E7</v>
      </c>
      <c r="P40" s="27" t="n">
        <f>165</f>
        <v>165.0</v>
      </c>
      <c r="Q40" s="28" t="n">
        <f>94</f>
        <v>94.0</v>
      </c>
      <c r="R40" s="29" t="n">
        <f>259</f>
        <v>259.0</v>
      </c>
      <c r="S40" s="23"/>
      <c r="T40" s="26" t="n">
        <f>160</f>
        <v>160.0</v>
      </c>
      <c r="U40" s="24"/>
      <c r="V40" s="26" t="n">
        <f>10</f>
        <v>10.0</v>
      </c>
      <c r="W40" s="25"/>
      <c r="X40" s="26" t="n">
        <f>170</f>
        <v>170.0</v>
      </c>
      <c r="Y40" s="23"/>
      <c r="Z40" s="26" t="n">
        <f>428</f>
        <v>428.0</v>
      </c>
      <c r="AA40" s="24" t="s">
        <v>30</v>
      </c>
      <c r="AB40" s="26" t="n">
        <f>35</f>
        <v>35.0</v>
      </c>
      <c r="AC40" s="25" t="s">
        <v>30</v>
      </c>
      <c r="AD40" s="26" t="n">
        <f>463</f>
        <v>463.0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