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3" r:id="rId1" sheetId="1"/>
  </sheets>
  <definedNames>
    <definedName localSheetId="0" name="_xlnm.Print_Titles">BO_DM0033!$4:$9</definedName>
  </definedNames>
  <calcPr calcId="145621"/>
</workbook>
</file>

<file path=xl/sharedStrings.xml><?xml version="1.0" encoding="utf-8"?>
<sst xmlns="http://schemas.openxmlformats.org/spreadsheetml/2006/main" count="173" uniqueCount="61">
  <si>
    <t>国 債 先 物 オ プ シ ョ ン 取 引 取 引 状 況（日別）</t>
    <rPh eb="1" sb="0">
      <t>クニ</t>
    </rPh>
    <rPh eb="3" sb="2">
      <t>サイ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</si>
  <si>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Options on JGB Futures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</si>
  <si>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</si>
  <si>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</si>
  <si>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</si>
  <si>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</si>
  <si>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</si>
  <si>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</si>
  <si>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</si>
  <si>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</si>
  <si>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</si>
  <si>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</si>
  <si>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</si>
  <si>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</si>
  <si>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</si>
  <si>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</si>
  <si>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</si>
  <si>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</si>
  <si>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</si>
  <si>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</si>
  <si>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</si>
  <si>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</si>
  <si>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</si>
  <si>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</si>
  <si>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</si>
  <si>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</si>
  <si>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12.1</t>
  </si>
  <si>
    <t>長期国債先物オプション</t>
  </si>
  <si>
    <t>Options on 10-year JGB Futures</t>
  </si>
  <si>
    <t>2</t>
  </si>
  <si>
    <t>●</t>
  </si>
  <si>
    <t>3</t>
  </si>
  <si>
    <t>4</t>
  </si>
  <si>
    <t>◎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</si>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</sst>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40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5" t="s">
        <v>4</v>
      </c>
      <c r="B5" s="45" t="s">
        <v>5</v>
      </c>
      <c r="C5" s="32" t="s">
        <v>6</v>
      </c>
      <c r="D5" s="32" t="s">
        <v>7</v>
      </c>
      <c r="E5" s="33"/>
      <c r="F5" s="33" t="s">
        <v>8</v>
      </c>
      <c r="G5" s="33"/>
      <c r="H5" s="33" t="s">
        <v>8</v>
      </c>
      <c r="I5" s="34"/>
      <c r="J5" s="32" t="s">
        <v>9</v>
      </c>
      <c r="K5" s="33"/>
      <c r="L5" s="33" t="s">
        <v>8</v>
      </c>
      <c r="M5" s="33"/>
      <c r="N5" s="33" t="s">
        <v>8</v>
      </c>
      <c r="O5" s="34"/>
      <c r="P5" s="33" t="s">
        <v>10</v>
      </c>
      <c r="Q5" s="33"/>
      <c r="R5" s="34"/>
      <c r="S5" s="32" t="s">
        <v>11</v>
      </c>
      <c r="T5" s="33"/>
      <c r="U5" s="33" t="s">
        <v>8</v>
      </c>
      <c r="V5" s="33"/>
      <c r="W5" s="33" t="s">
        <v>8</v>
      </c>
      <c r="X5" s="34"/>
      <c r="Y5" s="32" t="s">
        <v>12</v>
      </c>
      <c r="Z5" s="33"/>
      <c r="AA5" s="33" t="s">
        <v>8</v>
      </c>
      <c r="AB5" s="33"/>
      <c r="AC5" s="33" t="s">
        <v>8</v>
      </c>
      <c r="AD5" s="34"/>
    </row>
    <row customFormat="1" customHeight="1" ht="17.100000000000001" r="6" s="3" spans="1:30">
      <c r="A6" s="40"/>
      <c r="B6" s="40"/>
      <c r="C6" s="46"/>
      <c r="D6" s="35" t="s">
        <v>13</v>
      </c>
      <c r="E6" s="36"/>
      <c r="F6" s="37" t="s">
        <v>14</v>
      </c>
      <c r="G6" s="38"/>
      <c r="H6" s="36" t="s">
        <v>15</v>
      </c>
      <c r="I6" s="39"/>
      <c r="J6" s="35" t="s">
        <v>13</v>
      </c>
      <c r="K6" s="36"/>
      <c r="L6" s="37" t="s">
        <v>14</v>
      </c>
      <c r="M6" s="38"/>
      <c r="N6" s="36" t="s">
        <v>15</v>
      </c>
      <c r="O6" s="39"/>
      <c r="P6" s="12" t="s">
        <v>13</v>
      </c>
      <c r="Q6" s="13" t="s">
        <v>14</v>
      </c>
      <c r="R6" s="14" t="s">
        <v>16</v>
      </c>
      <c r="S6" s="35" t="s">
        <v>13</v>
      </c>
      <c r="T6" s="36"/>
      <c r="U6" s="37" t="s">
        <v>14</v>
      </c>
      <c r="V6" s="38"/>
      <c r="W6" s="36" t="s">
        <v>15</v>
      </c>
      <c r="X6" s="39"/>
      <c r="Y6" s="35" t="s">
        <v>13</v>
      </c>
      <c r="Z6" s="36"/>
      <c r="AA6" s="37" t="s">
        <v>14</v>
      </c>
      <c r="AB6" s="38"/>
      <c r="AC6" s="36" t="s">
        <v>15</v>
      </c>
      <c r="AD6" s="39"/>
    </row>
    <row customFormat="1" customHeight="1" ht="1.5" r="7" s="3" spans="1:30">
      <c r="A7" s="15"/>
      <c r="B7" s="40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40" t="s">
        <v>17</v>
      </c>
      <c r="B8" s="40"/>
      <c r="C8" s="46"/>
      <c r="D8" s="42" t="s">
        <v>18</v>
      </c>
      <c r="E8" s="43"/>
      <c r="F8" s="43"/>
      <c r="G8" s="43"/>
      <c r="H8" s="43"/>
      <c r="I8" s="44"/>
      <c r="J8" s="42" t="s">
        <v>19</v>
      </c>
      <c r="K8" s="43"/>
      <c r="L8" s="43"/>
      <c r="M8" s="43"/>
      <c r="N8" s="43"/>
      <c r="O8" s="44"/>
      <c r="P8" s="43" t="s">
        <v>20</v>
      </c>
      <c r="Q8" s="43"/>
      <c r="R8" s="44"/>
      <c r="S8" s="42" t="s">
        <v>21</v>
      </c>
      <c r="T8" s="43"/>
      <c r="U8" s="43"/>
      <c r="V8" s="43"/>
      <c r="W8" s="43"/>
      <c r="X8" s="44"/>
      <c r="Y8" s="42" t="s">
        <v>22</v>
      </c>
      <c r="Z8" s="43"/>
      <c r="AA8" s="43"/>
      <c r="AB8" s="43"/>
      <c r="AC8" s="43"/>
      <c r="AD8" s="44"/>
    </row>
    <row customFormat="1" customHeight="1" ht="17.100000000000001" r="9" s="3" spans="1:30">
      <c r="A9" s="41"/>
      <c r="B9" s="41"/>
      <c r="C9" s="30"/>
      <c r="D9" s="30" t="s">
        <v>23</v>
      </c>
      <c r="E9" s="31"/>
      <c r="F9" s="47" t="s">
        <v>24</v>
      </c>
      <c r="G9" s="48"/>
      <c r="H9" s="31" t="s">
        <v>25</v>
      </c>
      <c r="I9" s="49"/>
      <c r="J9" s="30" t="s">
        <v>23</v>
      </c>
      <c r="K9" s="31"/>
      <c r="L9" s="47" t="s">
        <v>24</v>
      </c>
      <c r="M9" s="48"/>
      <c r="N9" s="31" t="s">
        <v>25</v>
      </c>
      <c r="O9" s="49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47" t="s">
        <v>24</v>
      </c>
      <c r="V9" s="48"/>
      <c r="W9" s="31" t="s">
        <v>25</v>
      </c>
      <c r="X9" s="49"/>
      <c r="Y9" s="30" t="s">
        <v>23</v>
      </c>
      <c r="Z9" s="31"/>
      <c r="AA9" s="47" t="s">
        <v>24</v>
      </c>
      <c r="AB9" s="48"/>
      <c r="AC9" s="31" t="s">
        <v>25</v>
      </c>
      <c r="AD9" s="49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/>
      <c r="F10" s="24"/>
      <c r="G10" s="26"/>
      <c r="H10" s="25"/>
      <c r="I10" s="26"/>
      <c r="J10" s="23"/>
      <c r="K10" s="26"/>
      <c r="L10" s="24"/>
      <c r="M10" s="26"/>
      <c r="N10" s="25"/>
      <c r="O10" s="26"/>
      <c r="P10" s="27"/>
      <c r="Q10" s="28"/>
      <c r="R10" s="29"/>
      <c r="S10" s="23"/>
      <c r="T10" s="26"/>
      <c r="U10" s="24"/>
      <c r="V10" s="26"/>
      <c r="W10" s="25"/>
      <c r="X10" s="26"/>
      <c r="Y10" s="23"/>
      <c r="Z10" s="26"/>
      <c r="AA10" s="24"/>
      <c r="AB10" s="26"/>
      <c r="AC10" s="25"/>
      <c r="AD10" s="26"/>
    </row>
    <row r="11">
      <c r="A11" s="21" t="s">
        <v>29</v>
      </c>
      <c r="B11" s="22" t="s">
        <v>27</v>
      </c>
      <c r="C11" s="22" t="s">
        <v>28</v>
      </c>
      <c r="D11" s="23"/>
      <c r="E11" s="26" t="n">
        <f>86</f>
        <v>86.0</v>
      </c>
      <c r="F11" s="24"/>
      <c r="G11" s="26" t="n">
        <f>68</f>
        <v>68.0</v>
      </c>
      <c r="H11" s="25"/>
      <c r="I11" s="26" t="n">
        <f>154</f>
        <v>154.0</v>
      </c>
      <c r="J11" s="23"/>
      <c r="K11" s="26" t="n">
        <f>4040000</f>
        <v>4040000.0</v>
      </c>
      <c r="L11" s="24"/>
      <c r="M11" s="26" t="n">
        <f>16690000</f>
        <v>1.669E7</v>
      </c>
      <c r="N11" s="25"/>
      <c r="O11" s="26" t="n">
        <f>20730000</f>
        <v>2.073E7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3" t="s">
        <v>30</v>
      </c>
      <c r="T11" s="26" t="str">
        <f>"－"</f>
        <v>－</v>
      </c>
      <c r="U11" s="24"/>
      <c r="V11" s="26" t="n">
        <f>3</f>
        <v>3.0</v>
      </c>
      <c r="W11" s="25"/>
      <c r="X11" s="26" t="n">
        <f>3</f>
        <v>3.0</v>
      </c>
      <c r="Y11" s="23"/>
      <c r="Z11" s="26" t="n">
        <f>163</f>
        <v>163.0</v>
      </c>
      <c r="AA11" s="24" t="s">
        <v>30</v>
      </c>
      <c r="AB11" s="26" t="n">
        <f>111</f>
        <v>111.0</v>
      </c>
      <c r="AC11" s="25" t="s">
        <v>30</v>
      </c>
      <c r="AD11" s="26" t="n">
        <f>274</f>
        <v>274.0</v>
      </c>
    </row>
    <row r="12">
      <c r="A12" s="21" t="s">
        <v>31</v>
      </c>
      <c r="B12" s="22" t="s">
        <v>27</v>
      </c>
      <c r="C12" s="22" t="s">
        <v>28</v>
      </c>
      <c r="D12" s="23" t="s">
        <v>30</v>
      </c>
      <c r="E12" s="26" t="str">
        <f>"－"</f>
        <v>－</v>
      </c>
      <c r="F12" s="24"/>
      <c r="G12" s="26" t="n">
        <f>112</f>
        <v>112.0</v>
      </c>
      <c r="H12" s="25"/>
      <c r="I12" s="26" t="n">
        <f>112</f>
        <v>112.0</v>
      </c>
      <c r="J12" s="23" t="s">
        <v>30</v>
      </c>
      <c r="K12" s="26" t="str">
        <f>"－"</f>
        <v>－</v>
      </c>
      <c r="L12" s="24"/>
      <c r="M12" s="26" t="n">
        <f>33240000</f>
        <v>3.324E7</v>
      </c>
      <c r="N12" s="25"/>
      <c r="O12" s="26" t="n">
        <f>33240000</f>
        <v>3.324E7</v>
      </c>
      <c r="P12" s="27" t="str">
        <f>"－"</f>
        <v>－</v>
      </c>
      <c r="Q12" s="28" t="str">
        <f>"－"</f>
        <v>－</v>
      </c>
      <c r="R12" s="29" t="str">
        <f>"－"</f>
        <v>－</v>
      </c>
      <c r="S12" s="23"/>
      <c r="T12" s="26" t="str">
        <f>"－"</f>
        <v>－</v>
      </c>
      <c r="U12" s="24"/>
      <c r="V12" s="26" t="n">
        <f>5</f>
        <v>5.0</v>
      </c>
      <c r="W12" s="25"/>
      <c r="X12" s="26" t="n">
        <f>5</f>
        <v>5.0</v>
      </c>
      <c r="Y12" s="23"/>
      <c r="Z12" s="26" t="n">
        <f>163</f>
        <v>163.0</v>
      </c>
      <c r="AA12" s="24"/>
      <c r="AB12" s="26" t="n">
        <f>223</f>
        <v>223.0</v>
      </c>
      <c r="AC12" s="25"/>
      <c r="AD12" s="26" t="n">
        <f>386</f>
        <v>386.0</v>
      </c>
    </row>
    <row r="13">
      <c r="A13" s="21" t="s">
        <v>32</v>
      </c>
      <c r="B13" s="22" t="s">
        <v>27</v>
      </c>
      <c r="C13" s="22" t="s">
        <v>28</v>
      </c>
      <c r="D13" s="23" t="s">
        <v>33</v>
      </c>
      <c r="E13" s="26" t="n">
        <f>246</f>
        <v>246.0</v>
      </c>
      <c r="F13" s="24"/>
      <c r="G13" s="26" t="n">
        <f>300</f>
        <v>300.0</v>
      </c>
      <c r="H13" s="25"/>
      <c r="I13" s="26" t="n">
        <f>546</f>
        <v>546.0</v>
      </c>
      <c r="J13" s="23" t="s">
        <v>33</v>
      </c>
      <c r="K13" s="26" t="n">
        <f>59600000</f>
        <v>5.96E7</v>
      </c>
      <c r="L13" s="24" t="s">
        <v>33</v>
      </c>
      <c r="M13" s="26" t="n">
        <f>53980000</f>
        <v>5.398E7</v>
      </c>
      <c r="N13" s="25" t="s">
        <v>33</v>
      </c>
      <c r="O13" s="26" t="n">
        <f>113580000</f>
        <v>1.1358E8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3"/>
      <c r="T13" s="26" t="n">
        <f>40</f>
        <v>40.0</v>
      </c>
      <c r="U13" s="24"/>
      <c r="V13" s="26" t="n">
        <f>20</f>
        <v>20.0</v>
      </c>
      <c r="W13" s="25"/>
      <c r="X13" s="26" t="n">
        <f>60</f>
        <v>60.0</v>
      </c>
      <c r="Y13" s="23"/>
      <c r="Z13" s="26" t="n">
        <f>364</f>
        <v>364.0</v>
      </c>
      <c r="AA13" s="24"/>
      <c r="AB13" s="26" t="n">
        <f>467</f>
        <v>467.0</v>
      </c>
      <c r="AC13" s="25"/>
      <c r="AD13" s="26" t="n">
        <f>831</f>
        <v>831.0</v>
      </c>
    </row>
    <row r="14">
      <c r="A14" s="21" t="s">
        <v>34</v>
      </c>
      <c r="B14" s="22" t="s">
        <v>27</v>
      </c>
      <c r="C14" s="22" t="s">
        <v>28</v>
      </c>
      <c r="D14" s="23"/>
      <c r="E14" s="26" t="n">
        <f>20</f>
        <v>20.0</v>
      </c>
      <c r="F14" s="24" t="s">
        <v>30</v>
      </c>
      <c r="G14" s="26" t="str">
        <f>"－"</f>
        <v>－</v>
      </c>
      <c r="H14" s="25"/>
      <c r="I14" s="26" t="n">
        <f>20</f>
        <v>20.0</v>
      </c>
      <c r="J14" s="23"/>
      <c r="K14" s="26" t="n">
        <f>4870000</f>
        <v>4870000.0</v>
      </c>
      <c r="L14" s="24" t="s">
        <v>30</v>
      </c>
      <c r="M14" s="26" t="str">
        <f>"－"</f>
        <v>－</v>
      </c>
      <c r="N14" s="25"/>
      <c r="O14" s="26" t="n">
        <f>4870000</f>
        <v>4870000.0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3"/>
      <c r="T14" s="26" t="str">
        <f>"－"</f>
        <v>－</v>
      </c>
      <c r="U14" s="24" t="s">
        <v>30</v>
      </c>
      <c r="V14" s="26" t="str">
        <f>"－"</f>
        <v>－</v>
      </c>
      <c r="W14" s="25" t="s">
        <v>30</v>
      </c>
      <c r="X14" s="26" t="str">
        <f>"－"</f>
        <v>－</v>
      </c>
      <c r="Y14" s="23"/>
      <c r="Z14" s="26" t="n">
        <f>380</f>
        <v>380.0</v>
      </c>
      <c r="AA14" s="24"/>
      <c r="AB14" s="26" t="n">
        <f>467</f>
        <v>467.0</v>
      </c>
      <c r="AC14" s="25"/>
      <c r="AD14" s="26" t="n">
        <f>847</f>
        <v>847.0</v>
      </c>
    </row>
    <row r="15">
      <c r="A15" s="21" t="s">
        <v>35</v>
      </c>
      <c r="B15" s="22" t="s">
        <v>27</v>
      </c>
      <c r="C15" s="22" t="s">
        <v>28</v>
      </c>
      <c r="D15" s="23"/>
      <c r="E15" s="26" t="n">
        <f>39</f>
        <v>39.0</v>
      </c>
      <c r="F15" s="24"/>
      <c r="G15" s="26" t="n">
        <f>61</f>
        <v>61.0</v>
      </c>
      <c r="H15" s="25"/>
      <c r="I15" s="26" t="n">
        <f>100</f>
        <v>100.0</v>
      </c>
      <c r="J15" s="23"/>
      <c r="K15" s="26" t="n">
        <f>8080000</f>
        <v>8080000.0</v>
      </c>
      <c r="L15" s="24"/>
      <c r="M15" s="26" t="n">
        <f>10880000</f>
        <v>1.088E7</v>
      </c>
      <c r="N15" s="25"/>
      <c r="O15" s="26" t="n">
        <f>18960000</f>
        <v>1.896E7</v>
      </c>
      <c r="P15" s="27" t="str">
        <f>"－"</f>
        <v>－</v>
      </c>
      <c r="Q15" s="28" t="str">
        <f>"－"</f>
        <v>－</v>
      </c>
      <c r="R15" s="29" t="str">
        <f>"－"</f>
        <v>－</v>
      </c>
      <c r="S15" s="23"/>
      <c r="T15" s="26" t="str">
        <f>"－"</f>
        <v>－</v>
      </c>
      <c r="U15" s="24"/>
      <c r="V15" s="26" t="str">
        <f>"－"</f>
        <v>－</v>
      </c>
      <c r="W15" s="25"/>
      <c r="X15" s="26" t="str">
        <f>"－"</f>
        <v>－</v>
      </c>
      <c r="Y15" s="23"/>
      <c r="Z15" s="26" t="n">
        <f>410</f>
        <v>410.0</v>
      </c>
      <c r="AA15" s="24"/>
      <c r="AB15" s="26" t="n">
        <f>524</f>
        <v>524.0</v>
      </c>
      <c r="AC15" s="25"/>
      <c r="AD15" s="26" t="n">
        <f>934</f>
        <v>934.0</v>
      </c>
    </row>
    <row r="16">
      <c r="A16" s="21" t="s">
        <v>36</v>
      </c>
      <c r="B16" s="22" t="s">
        <v>27</v>
      </c>
      <c r="C16" s="22" t="s">
        <v>28</v>
      </c>
      <c r="D16" s="23"/>
      <c r="E16" s="26"/>
      <c r="F16" s="24"/>
      <c r="G16" s="26"/>
      <c r="H16" s="25"/>
      <c r="I16" s="26"/>
      <c r="J16" s="23"/>
      <c r="K16" s="26"/>
      <c r="L16" s="24"/>
      <c r="M16" s="26"/>
      <c r="N16" s="25"/>
      <c r="O16" s="26"/>
      <c r="P16" s="27"/>
      <c r="Q16" s="28"/>
      <c r="R16" s="29"/>
      <c r="S16" s="23"/>
      <c r="T16" s="26"/>
      <c r="U16" s="24"/>
      <c r="V16" s="26"/>
      <c r="W16" s="25"/>
      <c r="X16" s="26"/>
      <c r="Y16" s="23"/>
      <c r="Z16" s="26"/>
      <c r="AA16" s="24"/>
      <c r="AB16" s="26"/>
      <c r="AC16" s="25"/>
      <c r="AD16" s="26"/>
    </row>
    <row r="17">
      <c r="A17" s="21" t="s">
        <v>37</v>
      </c>
      <c r="B17" s="22" t="s">
        <v>27</v>
      </c>
      <c r="C17" s="22" t="s">
        <v>28</v>
      </c>
      <c r="D17" s="23"/>
      <c r="E17" s="26"/>
      <c r="F17" s="24"/>
      <c r="G17" s="26"/>
      <c r="H17" s="25"/>
      <c r="I17" s="26"/>
      <c r="J17" s="23"/>
      <c r="K17" s="26"/>
      <c r="L17" s="24"/>
      <c r="M17" s="26"/>
      <c r="N17" s="25"/>
      <c r="O17" s="26"/>
      <c r="P17" s="27"/>
      <c r="Q17" s="28"/>
      <c r="R17" s="29"/>
      <c r="S17" s="23"/>
      <c r="T17" s="26"/>
      <c r="U17" s="24"/>
      <c r="V17" s="26"/>
      <c r="W17" s="25"/>
      <c r="X17" s="26"/>
      <c r="Y17" s="23"/>
      <c r="Z17" s="26"/>
      <c r="AA17" s="24"/>
      <c r="AB17" s="26"/>
      <c r="AC17" s="25"/>
      <c r="AD17" s="26"/>
    </row>
    <row r="18">
      <c r="A18" s="21" t="s">
        <v>38</v>
      </c>
      <c r="B18" s="22" t="s">
        <v>27</v>
      </c>
      <c r="C18" s="22" t="s">
        <v>28</v>
      </c>
      <c r="D18" s="23"/>
      <c r="E18" s="26" t="n">
        <f>3</f>
        <v>3.0</v>
      </c>
      <c r="F18" s="24"/>
      <c r="G18" s="26" t="n">
        <f>10</f>
        <v>10.0</v>
      </c>
      <c r="H18" s="25"/>
      <c r="I18" s="26" t="n">
        <f>13</f>
        <v>13.0</v>
      </c>
      <c r="J18" s="23"/>
      <c r="K18" s="26" t="n">
        <f>30000</f>
        <v>30000.0</v>
      </c>
      <c r="L18" s="24"/>
      <c r="M18" s="26" t="n">
        <f>2000000</f>
        <v>2000000.0</v>
      </c>
      <c r="N18" s="25"/>
      <c r="O18" s="26" t="n">
        <f>2030000</f>
        <v>2030000.0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3"/>
      <c r="T18" s="26" t="str">
        <f>"－"</f>
        <v>－</v>
      </c>
      <c r="U18" s="24"/>
      <c r="V18" s="26" t="str">
        <f>"－"</f>
        <v>－</v>
      </c>
      <c r="W18" s="25"/>
      <c r="X18" s="26" t="str">
        <f>"－"</f>
        <v>－</v>
      </c>
      <c r="Y18" s="23"/>
      <c r="Z18" s="26" t="n">
        <f>413</f>
        <v>413.0</v>
      </c>
      <c r="AA18" s="24"/>
      <c r="AB18" s="26" t="n">
        <f>534</f>
        <v>534.0</v>
      </c>
      <c r="AC18" s="25"/>
      <c r="AD18" s="26" t="n">
        <f>947</f>
        <v>947.0</v>
      </c>
    </row>
    <row r="19">
      <c r="A19" s="21" t="s">
        <v>39</v>
      </c>
      <c r="B19" s="22" t="s">
        <v>27</v>
      </c>
      <c r="C19" s="22" t="s">
        <v>28</v>
      </c>
      <c r="D19" s="23"/>
      <c r="E19" s="26" t="str">
        <f>"－"</f>
        <v>－</v>
      </c>
      <c r="F19" s="24"/>
      <c r="G19" s="26" t="n">
        <f>10</f>
        <v>10.0</v>
      </c>
      <c r="H19" s="25" t="s">
        <v>30</v>
      </c>
      <c r="I19" s="26" t="n">
        <f>10</f>
        <v>10.0</v>
      </c>
      <c r="J19" s="23"/>
      <c r="K19" s="26" t="str">
        <f>"－"</f>
        <v>－</v>
      </c>
      <c r="L19" s="24"/>
      <c r="M19" s="26" t="n">
        <f>1600000</f>
        <v>1600000.0</v>
      </c>
      <c r="N19" s="25"/>
      <c r="O19" s="26" t="n">
        <f>1600000</f>
        <v>1600000.0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3"/>
      <c r="T19" s="26" t="str">
        <f>"－"</f>
        <v>－</v>
      </c>
      <c r="U19" s="24"/>
      <c r="V19" s="26" t="n">
        <f>5</f>
        <v>5.0</v>
      </c>
      <c r="W19" s="25"/>
      <c r="X19" s="26" t="n">
        <f>5</f>
        <v>5.0</v>
      </c>
      <c r="Y19" s="23"/>
      <c r="Z19" s="26" t="n">
        <f>413</f>
        <v>413.0</v>
      </c>
      <c r="AA19" s="24"/>
      <c r="AB19" s="26" t="n">
        <f>544</f>
        <v>544.0</v>
      </c>
      <c r="AC19" s="25"/>
      <c r="AD19" s="26" t="n">
        <f>957</f>
        <v>957.0</v>
      </c>
    </row>
    <row r="20">
      <c r="A20" s="21" t="s">
        <v>40</v>
      </c>
      <c r="B20" s="22" t="s">
        <v>27</v>
      </c>
      <c r="C20" s="22" t="s">
        <v>28</v>
      </c>
      <c r="D20" s="23"/>
      <c r="E20" s="26" t="n">
        <f>101</f>
        <v>101.0</v>
      </c>
      <c r="F20" s="24"/>
      <c r="G20" s="26" t="n">
        <f>125</f>
        <v>125.0</v>
      </c>
      <c r="H20" s="25"/>
      <c r="I20" s="26" t="n">
        <f>226</f>
        <v>226.0</v>
      </c>
      <c r="J20" s="23"/>
      <c r="K20" s="26" t="n">
        <f>39100000</f>
        <v>3.91E7</v>
      </c>
      <c r="L20" s="24"/>
      <c r="M20" s="26" t="n">
        <f>48700000</f>
        <v>4.87E7</v>
      </c>
      <c r="N20" s="25"/>
      <c r="O20" s="26" t="n">
        <f>87800000</f>
        <v>8.78E7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3" t="s">
        <v>33</v>
      </c>
      <c r="T20" s="26" t="n">
        <f>200</f>
        <v>200.0</v>
      </c>
      <c r="U20" s="24"/>
      <c r="V20" s="26" t="n">
        <f>200</f>
        <v>200.0</v>
      </c>
      <c r="W20" s="25"/>
      <c r="X20" s="26" t="n">
        <f>400</f>
        <v>400.0</v>
      </c>
      <c r="Y20" s="23"/>
      <c r="Z20" s="26" t="n">
        <f>513</f>
        <v>513.0</v>
      </c>
      <c r="AA20" s="24"/>
      <c r="AB20" s="26" t="n">
        <f>654</f>
        <v>654.0</v>
      </c>
      <c r="AC20" s="25"/>
      <c r="AD20" s="26" t="n">
        <f>1167</f>
        <v>1167.0</v>
      </c>
    </row>
    <row r="21">
      <c r="A21" s="21" t="s">
        <v>41</v>
      </c>
      <c r="B21" s="22" t="s">
        <v>27</v>
      </c>
      <c r="C21" s="22" t="s">
        <v>28</v>
      </c>
      <c r="D21" s="23"/>
      <c r="E21" s="26" t="n">
        <f>35</f>
        <v>35.0</v>
      </c>
      <c r="F21" s="24"/>
      <c r="G21" s="26" t="n">
        <f>87</f>
        <v>87.0</v>
      </c>
      <c r="H21" s="25"/>
      <c r="I21" s="26" t="n">
        <f>122</f>
        <v>122.0</v>
      </c>
      <c r="J21" s="23"/>
      <c r="K21" s="26" t="n">
        <f>5600000</f>
        <v>5600000.0</v>
      </c>
      <c r="L21" s="24"/>
      <c r="M21" s="26" t="n">
        <f>24760000</f>
        <v>2.476E7</v>
      </c>
      <c r="N21" s="25"/>
      <c r="O21" s="26" t="n">
        <f>30360000</f>
        <v>3.036E7</v>
      </c>
      <c r="P21" s="27" t="str">
        <f>"－"</f>
        <v>－</v>
      </c>
      <c r="Q21" s="28" t="str">
        <f>"－"</f>
        <v>－</v>
      </c>
      <c r="R21" s="29" t="str">
        <f>"－"</f>
        <v>－</v>
      </c>
      <c r="S21" s="23"/>
      <c r="T21" s="26" t="n">
        <f>20</f>
        <v>20.0</v>
      </c>
      <c r="U21" s="24"/>
      <c r="V21" s="26" t="n">
        <f>20</f>
        <v>20.0</v>
      </c>
      <c r="W21" s="25"/>
      <c r="X21" s="26" t="n">
        <f>40</f>
        <v>40.0</v>
      </c>
      <c r="Y21" s="23"/>
      <c r="Z21" s="26" t="n">
        <f>542</f>
        <v>542.0</v>
      </c>
      <c r="AA21" s="24"/>
      <c r="AB21" s="26" t="n">
        <f>704</f>
        <v>704.0</v>
      </c>
      <c r="AC21" s="25"/>
      <c r="AD21" s="26" t="n">
        <f>1246</f>
        <v>1246.0</v>
      </c>
    </row>
    <row r="22">
      <c r="A22" s="21" t="s">
        <v>42</v>
      </c>
      <c r="B22" s="22" t="s">
        <v>27</v>
      </c>
      <c r="C22" s="22" t="s">
        <v>28</v>
      </c>
      <c r="D22" s="23"/>
      <c r="E22" s="26" t="n">
        <f>3</f>
        <v>3.0</v>
      </c>
      <c r="F22" s="24"/>
      <c r="G22" s="26" t="n">
        <f>32</f>
        <v>32.0</v>
      </c>
      <c r="H22" s="25"/>
      <c r="I22" s="26" t="n">
        <f>35</f>
        <v>35.0</v>
      </c>
      <c r="J22" s="23"/>
      <c r="K22" s="26" t="n">
        <f>330000</f>
        <v>330000.0</v>
      </c>
      <c r="L22" s="24"/>
      <c r="M22" s="26" t="n">
        <f>4660000</f>
        <v>4660000.0</v>
      </c>
      <c r="N22" s="25"/>
      <c r="O22" s="26" t="n">
        <f>4990000</f>
        <v>4990000.0</v>
      </c>
      <c r="P22" s="27" t="str">
        <f>"－"</f>
        <v>－</v>
      </c>
      <c r="Q22" s="28" t="str">
        <f>"－"</f>
        <v>－</v>
      </c>
      <c r="R22" s="29" t="str">
        <f>"－"</f>
        <v>－</v>
      </c>
      <c r="S22" s="23"/>
      <c r="T22" s="26" t="str">
        <f>"－"</f>
        <v>－</v>
      </c>
      <c r="U22" s="24"/>
      <c r="V22" s="26" t="str">
        <f>"－"</f>
        <v>－</v>
      </c>
      <c r="W22" s="25"/>
      <c r="X22" s="26" t="str">
        <f>"－"</f>
        <v>－</v>
      </c>
      <c r="Y22" s="23"/>
      <c r="Z22" s="26" t="n">
        <f>545</f>
        <v>545.0</v>
      </c>
      <c r="AA22" s="24"/>
      <c r="AB22" s="26" t="n">
        <f>728</f>
        <v>728.0</v>
      </c>
      <c r="AC22" s="25"/>
      <c r="AD22" s="26" t="n">
        <f>1273</f>
        <v>1273.0</v>
      </c>
    </row>
    <row r="23">
      <c r="A23" s="21" t="s">
        <v>43</v>
      </c>
      <c r="B23" s="22" t="s">
        <v>27</v>
      </c>
      <c r="C23" s="22" t="s">
        <v>28</v>
      </c>
      <c r="D23" s="23"/>
      <c r="E23" s="26"/>
      <c r="F23" s="24"/>
      <c r="G23" s="26"/>
      <c r="H23" s="25"/>
      <c r="I23" s="26"/>
      <c r="J23" s="23"/>
      <c r="K23" s="26"/>
      <c r="L23" s="24"/>
      <c r="M23" s="26"/>
      <c r="N23" s="25"/>
      <c r="O23" s="26"/>
      <c r="P23" s="27"/>
      <c r="Q23" s="28"/>
      <c r="R23" s="29"/>
      <c r="S23" s="23"/>
      <c r="T23" s="26"/>
      <c r="U23" s="24"/>
      <c r="V23" s="26"/>
      <c r="W23" s="25"/>
      <c r="X23" s="26"/>
      <c r="Y23" s="23"/>
      <c r="Z23" s="26"/>
      <c r="AA23" s="24"/>
      <c r="AB23" s="26"/>
      <c r="AC23" s="25"/>
      <c r="AD23" s="26"/>
    </row>
    <row r="24">
      <c r="A24" s="21" t="s">
        <v>44</v>
      </c>
      <c r="B24" s="22" t="s">
        <v>27</v>
      </c>
      <c r="C24" s="22" t="s">
        <v>28</v>
      </c>
      <c r="D24" s="23"/>
      <c r="E24" s="26"/>
      <c r="F24" s="24"/>
      <c r="G24" s="26"/>
      <c r="H24" s="25"/>
      <c r="I24" s="26"/>
      <c r="J24" s="23"/>
      <c r="K24" s="26"/>
      <c r="L24" s="24"/>
      <c r="M24" s="26"/>
      <c r="N24" s="25"/>
      <c r="O24" s="26"/>
      <c r="P24" s="27"/>
      <c r="Q24" s="28"/>
      <c r="R24" s="29"/>
      <c r="S24" s="23"/>
      <c r="T24" s="26"/>
      <c r="U24" s="24"/>
      <c r="V24" s="26"/>
      <c r="W24" s="25"/>
      <c r="X24" s="26"/>
      <c r="Y24" s="23"/>
      <c r="Z24" s="26"/>
      <c r="AA24" s="24"/>
      <c r="AB24" s="26"/>
      <c r="AC24" s="25"/>
      <c r="AD24" s="26"/>
    </row>
    <row r="25">
      <c r="A25" s="21" t="s">
        <v>45</v>
      </c>
      <c r="B25" s="22" t="s">
        <v>27</v>
      </c>
      <c r="C25" s="22" t="s">
        <v>28</v>
      </c>
      <c r="D25" s="23"/>
      <c r="E25" s="26" t="n">
        <f>17</f>
        <v>17.0</v>
      </c>
      <c r="F25" s="24"/>
      <c r="G25" s="26" t="n">
        <f>52</f>
        <v>52.0</v>
      </c>
      <c r="H25" s="25"/>
      <c r="I25" s="26" t="n">
        <f>69</f>
        <v>69.0</v>
      </c>
      <c r="J25" s="23"/>
      <c r="K25" s="26" t="n">
        <f>6280000</f>
        <v>6280000.0</v>
      </c>
      <c r="L25" s="24"/>
      <c r="M25" s="26" t="n">
        <f>12900000</f>
        <v>1.29E7</v>
      </c>
      <c r="N25" s="25"/>
      <c r="O25" s="26" t="n">
        <f>19180000</f>
        <v>1.918E7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3"/>
      <c r="T25" s="26" t="n">
        <f>30</f>
        <v>30.0</v>
      </c>
      <c r="U25" s="24"/>
      <c r="V25" s="26" t="n">
        <f>30</f>
        <v>30.0</v>
      </c>
      <c r="W25" s="25"/>
      <c r="X25" s="26" t="n">
        <f>60</f>
        <v>60.0</v>
      </c>
      <c r="Y25" s="23"/>
      <c r="Z25" s="26" t="n">
        <f>562</f>
        <v>562.0</v>
      </c>
      <c r="AA25" s="24"/>
      <c r="AB25" s="26" t="n">
        <f>760</f>
        <v>760.0</v>
      </c>
      <c r="AC25" s="25"/>
      <c r="AD25" s="26" t="n">
        <f>1322</f>
        <v>1322.0</v>
      </c>
    </row>
    <row r="26">
      <c r="A26" s="21" t="s">
        <v>46</v>
      </c>
      <c r="B26" s="22" t="s">
        <v>27</v>
      </c>
      <c r="C26" s="22" t="s">
        <v>28</v>
      </c>
      <c r="D26" s="23"/>
      <c r="E26" s="26" t="n">
        <f>39</f>
        <v>39.0</v>
      </c>
      <c r="F26" s="24"/>
      <c r="G26" s="26" t="n">
        <f>163</f>
        <v>163.0</v>
      </c>
      <c r="H26" s="25"/>
      <c r="I26" s="26" t="n">
        <f>202</f>
        <v>202.0</v>
      </c>
      <c r="J26" s="23"/>
      <c r="K26" s="26" t="n">
        <f>1370000</f>
        <v>1370000.0</v>
      </c>
      <c r="L26" s="24"/>
      <c r="M26" s="26" t="n">
        <f>26695000</f>
        <v>2.6695E7</v>
      </c>
      <c r="N26" s="25"/>
      <c r="O26" s="26" t="n">
        <f>28065000</f>
        <v>2.8065E7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3"/>
      <c r="T26" s="26" t="str">
        <f>"－"</f>
        <v>－</v>
      </c>
      <c r="U26" s="24"/>
      <c r="V26" s="26" t="n">
        <f>26</f>
        <v>26.0</v>
      </c>
      <c r="W26" s="25"/>
      <c r="X26" s="26" t="n">
        <f>26</f>
        <v>26.0</v>
      </c>
      <c r="Y26" s="23"/>
      <c r="Z26" s="26" t="n">
        <f>555</f>
        <v>555.0</v>
      </c>
      <c r="AA26" s="24"/>
      <c r="AB26" s="26" t="n">
        <f>849</f>
        <v>849.0</v>
      </c>
      <c r="AC26" s="25"/>
      <c r="AD26" s="26" t="n">
        <f>1404</f>
        <v>1404.0</v>
      </c>
    </row>
    <row r="27">
      <c r="A27" s="21" t="s">
        <v>47</v>
      </c>
      <c r="B27" s="22" t="s">
        <v>27</v>
      </c>
      <c r="C27" s="22" t="s">
        <v>28</v>
      </c>
      <c r="D27" s="23"/>
      <c r="E27" s="26" t="n">
        <f>168</f>
        <v>168.0</v>
      </c>
      <c r="F27" s="24"/>
      <c r="G27" s="26" t="n">
        <f>206</f>
        <v>206.0</v>
      </c>
      <c r="H27" s="25"/>
      <c r="I27" s="26" t="n">
        <f>374</f>
        <v>374.0</v>
      </c>
      <c r="J27" s="23"/>
      <c r="K27" s="26" t="n">
        <f>25270000</f>
        <v>2.527E7</v>
      </c>
      <c r="L27" s="24"/>
      <c r="M27" s="26" t="n">
        <f>16870000</f>
        <v>1.687E7</v>
      </c>
      <c r="N27" s="25"/>
      <c r="O27" s="26" t="n">
        <f>42140000</f>
        <v>4.214E7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3"/>
      <c r="T27" s="26" t="n">
        <f>20</f>
        <v>20.0</v>
      </c>
      <c r="U27" s="24"/>
      <c r="V27" s="26" t="n">
        <f>20</f>
        <v>20.0</v>
      </c>
      <c r="W27" s="25"/>
      <c r="X27" s="26" t="n">
        <f>40</f>
        <v>40.0</v>
      </c>
      <c r="Y27" s="23"/>
      <c r="Z27" s="26" t="n">
        <f>643</f>
        <v>643.0</v>
      </c>
      <c r="AA27" s="24"/>
      <c r="AB27" s="26" t="n">
        <f>1023</f>
        <v>1023.0</v>
      </c>
      <c r="AC27" s="25"/>
      <c r="AD27" s="26" t="n">
        <f>1666</f>
        <v>1666.0</v>
      </c>
    </row>
    <row r="28">
      <c r="A28" s="21" t="s">
        <v>48</v>
      </c>
      <c r="B28" s="22" t="s">
        <v>27</v>
      </c>
      <c r="C28" s="22" t="s">
        <v>28</v>
      </c>
      <c r="D28" s="23"/>
      <c r="E28" s="26" t="n">
        <f>11</f>
        <v>11.0</v>
      </c>
      <c r="F28" s="24" t="s">
        <v>33</v>
      </c>
      <c r="G28" s="26" t="n">
        <f>635</f>
        <v>635.0</v>
      </c>
      <c r="H28" s="25" t="s">
        <v>33</v>
      </c>
      <c r="I28" s="26" t="n">
        <f>646</f>
        <v>646.0</v>
      </c>
      <c r="J28" s="23"/>
      <c r="K28" s="26" t="n">
        <f>2100000</f>
        <v>2100000.0</v>
      </c>
      <c r="L28" s="24"/>
      <c r="M28" s="26" t="n">
        <f>50920000</f>
        <v>5.092E7</v>
      </c>
      <c r="N28" s="25"/>
      <c r="O28" s="26" t="n">
        <f>53020000</f>
        <v>5.302E7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3"/>
      <c r="T28" s="26" t="n">
        <f>5</f>
        <v>5.0</v>
      </c>
      <c r="U28" s="24"/>
      <c r="V28" s="26" t="str">
        <f>"－"</f>
        <v>－</v>
      </c>
      <c r="W28" s="25"/>
      <c r="X28" s="26" t="n">
        <f>5</f>
        <v>5.0</v>
      </c>
      <c r="Y28" s="23"/>
      <c r="Z28" s="26" t="n">
        <f>653</f>
        <v>653.0</v>
      </c>
      <c r="AA28" s="24"/>
      <c r="AB28" s="26" t="n">
        <f>1329</f>
        <v>1329.0</v>
      </c>
      <c r="AC28" s="25"/>
      <c r="AD28" s="26" t="n">
        <f>1982</f>
        <v>1982.0</v>
      </c>
    </row>
    <row r="29">
      <c r="A29" s="21" t="s">
        <v>49</v>
      </c>
      <c r="B29" s="22" t="s">
        <v>27</v>
      </c>
      <c r="C29" s="22" t="s">
        <v>28</v>
      </c>
      <c r="D29" s="23"/>
      <c r="E29" s="26" t="n">
        <f>41</f>
        <v>41.0</v>
      </c>
      <c r="F29" s="24"/>
      <c r="G29" s="26" t="n">
        <f>150</f>
        <v>150.0</v>
      </c>
      <c r="H29" s="25"/>
      <c r="I29" s="26" t="n">
        <f>191</f>
        <v>191.0</v>
      </c>
      <c r="J29" s="23"/>
      <c r="K29" s="26" t="n">
        <f>2300000</f>
        <v>2300000.0</v>
      </c>
      <c r="L29" s="24"/>
      <c r="M29" s="26" t="n">
        <f>24920000</f>
        <v>2.492E7</v>
      </c>
      <c r="N29" s="25"/>
      <c r="O29" s="26" t="n">
        <f>27220000</f>
        <v>2.722E7</v>
      </c>
      <c r="P29" s="27" t="str">
        <f>"－"</f>
        <v>－</v>
      </c>
      <c r="Q29" s="28" t="str">
        <f>"－"</f>
        <v>－</v>
      </c>
      <c r="R29" s="29" t="str">
        <f>"－"</f>
        <v>－</v>
      </c>
      <c r="S29" s="23"/>
      <c r="T29" s="26" t="n">
        <f>5</f>
        <v>5.0</v>
      </c>
      <c r="U29" s="24"/>
      <c r="V29" s="26" t="str">
        <f>"－"</f>
        <v>－</v>
      </c>
      <c r="W29" s="25"/>
      <c r="X29" s="26" t="n">
        <f>5</f>
        <v>5.0</v>
      </c>
      <c r="Y29" s="23"/>
      <c r="Z29" s="26" t="n">
        <f>693</f>
        <v>693.0</v>
      </c>
      <c r="AA29" s="24"/>
      <c r="AB29" s="26" t="n">
        <f>1415</f>
        <v>1415.0</v>
      </c>
      <c r="AC29" s="25"/>
      <c r="AD29" s="26" t="n">
        <f>2108</f>
        <v>2108.0</v>
      </c>
    </row>
    <row r="30">
      <c r="A30" s="21" t="s">
        <v>50</v>
      </c>
      <c r="B30" s="22" t="s">
        <v>27</v>
      </c>
      <c r="C30" s="22" t="s">
        <v>28</v>
      </c>
      <c r="D30" s="23"/>
      <c r="E30" s="26"/>
      <c r="F30" s="24"/>
      <c r="G30" s="26"/>
      <c r="H30" s="25"/>
      <c r="I30" s="26"/>
      <c r="J30" s="23"/>
      <c r="K30" s="26"/>
      <c r="L30" s="24"/>
      <c r="M30" s="26"/>
      <c r="N30" s="25"/>
      <c r="O30" s="26"/>
      <c r="P30" s="27"/>
      <c r="Q30" s="28"/>
      <c r="R30" s="29"/>
      <c r="S30" s="23"/>
      <c r="T30" s="26"/>
      <c r="U30" s="24"/>
      <c r="V30" s="26"/>
      <c r="W30" s="25"/>
      <c r="X30" s="26"/>
      <c r="Y30" s="23"/>
      <c r="Z30" s="26"/>
      <c r="AA30" s="24"/>
      <c r="AB30" s="26"/>
      <c r="AC30" s="25"/>
      <c r="AD30" s="26"/>
    </row>
    <row r="31">
      <c r="A31" s="21" t="s">
        <v>51</v>
      </c>
      <c r="B31" s="22" t="s">
        <v>27</v>
      </c>
      <c r="C31" s="22" t="s">
        <v>28</v>
      </c>
      <c r="D31" s="23"/>
      <c r="E31" s="26"/>
      <c r="F31" s="24"/>
      <c r="G31" s="26"/>
      <c r="H31" s="25"/>
      <c r="I31" s="26"/>
      <c r="J31" s="23"/>
      <c r="K31" s="26"/>
      <c r="L31" s="24"/>
      <c r="M31" s="26"/>
      <c r="N31" s="25"/>
      <c r="O31" s="26"/>
      <c r="P31" s="27"/>
      <c r="Q31" s="28"/>
      <c r="R31" s="29"/>
      <c r="S31" s="23"/>
      <c r="T31" s="26"/>
      <c r="U31" s="24"/>
      <c r="V31" s="26"/>
      <c r="W31" s="25"/>
      <c r="X31" s="26"/>
      <c r="Y31" s="23"/>
      <c r="Z31" s="26"/>
      <c r="AA31" s="24"/>
      <c r="AB31" s="26"/>
      <c r="AC31" s="25"/>
      <c r="AD31" s="26"/>
    </row>
    <row r="32">
      <c r="A32" s="21" t="s">
        <v>52</v>
      </c>
      <c r="B32" s="22" t="s">
        <v>27</v>
      </c>
      <c r="C32" s="22" t="s">
        <v>28</v>
      </c>
      <c r="D32" s="23"/>
      <c r="E32" s="26" t="n">
        <f>107</f>
        <v>107.0</v>
      </c>
      <c r="F32" s="24"/>
      <c r="G32" s="26" t="n">
        <f>230</f>
        <v>230.0</v>
      </c>
      <c r="H32" s="25"/>
      <c r="I32" s="26" t="n">
        <f>337</f>
        <v>337.0</v>
      </c>
      <c r="J32" s="23"/>
      <c r="K32" s="26" t="n">
        <f>12380000</f>
        <v>1.238E7</v>
      </c>
      <c r="L32" s="24"/>
      <c r="M32" s="26" t="n">
        <f>22140000</f>
        <v>2.214E7</v>
      </c>
      <c r="N32" s="25"/>
      <c r="O32" s="26" t="n">
        <f>34520000</f>
        <v>3.452E7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3"/>
      <c r="T32" s="26" t="str">
        <f>"－"</f>
        <v>－</v>
      </c>
      <c r="U32" s="24" t="s">
        <v>33</v>
      </c>
      <c r="V32" s="26" t="n">
        <f>440</f>
        <v>440.0</v>
      </c>
      <c r="W32" s="25" t="s">
        <v>33</v>
      </c>
      <c r="X32" s="26" t="n">
        <f>440</f>
        <v>440.0</v>
      </c>
      <c r="Y32" s="23"/>
      <c r="Z32" s="26" t="n">
        <f>717</f>
        <v>717.0</v>
      </c>
      <c r="AA32" s="24"/>
      <c r="AB32" s="26" t="n">
        <f>1612</f>
        <v>1612.0</v>
      </c>
      <c r="AC32" s="25"/>
      <c r="AD32" s="26" t="n">
        <f>2329</f>
        <v>2329.0</v>
      </c>
    </row>
    <row r="33">
      <c r="A33" s="21" t="s">
        <v>53</v>
      </c>
      <c r="B33" s="22" t="s">
        <v>27</v>
      </c>
      <c r="C33" s="22" t="s">
        <v>28</v>
      </c>
      <c r="D33" s="23"/>
      <c r="E33" s="26" t="str">
        <f>"－"</f>
        <v>－</v>
      </c>
      <c r="F33" s="24"/>
      <c r="G33" s="26" t="n">
        <f>15</f>
        <v>15.0</v>
      </c>
      <c r="H33" s="25"/>
      <c r="I33" s="26" t="n">
        <f>15</f>
        <v>15.0</v>
      </c>
      <c r="J33" s="23"/>
      <c r="K33" s="26" t="str">
        <f>"－"</f>
        <v>－</v>
      </c>
      <c r="L33" s="24"/>
      <c r="M33" s="26" t="n">
        <f>520000</f>
        <v>520000.0</v>
      </c>
      <c r="N33" s="25" t="s">
        <v>30</v>
      </c>
      <c r="O33" s="26" t="n">
        <f>520000</f>
        <v>520000.0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3"/>
      <c r="T33" s="26" t="str">
        <f>"－"</f>
        <v>－</v>
      </c>
      <c r="U33" s="24"/>
      <c r="V33" s="26" t="str">
        <f>"－"</f>
        <v>－</v>
      </c>
      <c r="W33" s="25"/>
      <c r="X33" s="26" t="str">
        <f>"－"</f>
        <v>－</v>
      </c>
      <c r="Y33" s="23"/>
      <c r="Z33" s="26" t="n">
        <f>717</f>
        <v>717.0</v>
      </c>
      <c r="AA33" s="24" t="s">
        <v>33</v>
      </c>
      <c r="AB33" s="26" t="n">
        <f>1614</f>
        <v>1614.0</v>
      </c>
      <c r="AC33" s="25"/>
      <c r="AD33" s="26" t="n">
        <f>2331</f>
        <v>2331.0</v>
      </c>
    </row>
    <row r="34">
      <c r="A34" s="21" t="s">
        <v>54</v>
      </c>
      <c r="B34" s="22" t="s">
        <v>27</v>
      </c>
      <c r="C34" s="22" t="s">
        <v>28</v>
      </c>
      <c r="D34" s="23"/>
      <c r="E34" s="26" t="n">
        <f>2</f>
        <v>2.0</v>
      </c>
      <c r="F34" s="24"/>
      <c r="G34" s="26" t="n">
        <f>194</f>
        <v>194.0</v>
      </c>
      <c r="H34" s="25"/>
      <c r="I34" s="26" t="n">
        <f>196</f>
        <v>196.0</v>
      </c>
      <c r="J34" s="23"/>
      <c r="K34" s="26" t="n">
        <f>80000</f>
        <v>80000.0</v>
      </c>
      <c r="L34" s="24"/>
      <c r="M34" s="26" t="n">
        <f>10080000</f>
        <v>1.008E7</v>
      </c>
      <c r="N34" s="25"/>
      <c r="O34" s="26" t="n">
        <f>10160000</f>
        <v>1.016E7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3"/>
      <c r="T34" s="26" t="str">
        <f>"－"</f>
        <v>－</v>
      </c>
      <c r="U34" s="24"/>
      <c r="V34" s="26" t="str">
        <f>"－"</f>
        <v>－</v>
      </c>
      <c r="W34" s="25"/>
      <c r="X34" s="26" t="str">
        <f>"－"</f>
        <v>－</v>
      </c>
      <c r="Y34" s="23"/>
      <c r="Z34" s="26" t="n">
        <f>719</f>
        <v>719.0</v>
      </c>
      <c r="AA34" s="24"/>
      <c r="AB34" s="26" t="n">
        <f>1516</f>
        <v>1516.0</v>
      </c>
      <c r="AC34" s="25"/>
      <c r="AD34" s="26" t="n">
        <f>2235</f>
        <v>2235.0</v>
      </c>
    </row>
    <row r="35">
      <c r="A35" s="21" t="s">
        <v>55</v>
      </c>
      <c r="B35" s="22" t="s">
        <v>27</v>
      </c>
      <c r="C35" s="22" t="s">
        <v>28</v>
      </c>
      <c r="D35" s="23"/>
      <c r="E35" s="26" t="n">
        <f>149</f>
        <v>149.0</v>
      </c>
      <c r="F35" s="24"/>
      <c r="G35" s="26" t="n">
        <f>53</f>
        <v>53.0</v>
      </c>
      <c r="H35" s="25"/>
      <c r="I35" s="26" t="n">
        <f>202</f>
        <v>202.0</v>
      </c>
      <c r="J35" s="23"/>
      <c r="K35" s="26" t="n">
        <f>1840000</f>
        <v>1840000.0</v>
      </c>
      <c r="L35" s="24"/>
      <c r="M35" s="26" t="n">
        <f>2520000</f>
        <v>2520000.0</v>
      </c>
      <c r="N35" s="25"/>
      <c r="O35" s="26" t="n">
        <f>4360000</f>
        <v>4360000.0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3"/>
      <c r="T35" s="26" t="str">
        <f>"－"</f>
        <v>－</v>
      </c>
      <c r="U35" s="24"/>
      <c r="V35" s="26" t="str">
        <f>"－"</f>
        <v>－</v>
      </c>
      <c r="W35" s="25"/>
      <c r="X35" s="26" t="str">
        <f>"－"</f>
        <v>－</v>
      </c>
      <c r="Y35" s="23"/>
      <c r="Z35" s="26" t="n">
        <f>775</f>
        <v>775.0</v>
      </c>
      <c r="AA35" s="24"/>
      <c r="AB35" s="26" t="n">
        <f>1523</f>
        <v>1523.0</v>
      </c>
      <c r="AC35" s="25"/>
      <c r="AD35" s="26" t="n">
        <f>2298</f>
        <v>2298.0</v>
      </c>
    </row>
    <row r="36">
      <c r="A36" s="21" t="s">
        <v>56</v>
      </c>
      <c r="B36" s="22" t="s">
        <v>27</v>
      </c>
      <c r="C36" s="22" t="s">
        <v>28</v>
      </c>
      <c r="D36" s="23"/>
      <c r="E36" s="26" t="n">
        <f>160</f>
        <v>160.0</v>
      </c>
      <c r="F36" s="24"/>
      <c r="G36" s="26" t="n">
        <f>92</f>
        <v>92.0</v>
      </c>
      <c r="H36" s="25"/>
      <c r="I36" s="26" t="n">
        <f>252</f>
        <v>252.0</v>
      </c>
      <c r="J36" s="23"/>
      <c r="K36" s="26" t="n">
        <f>12790000</f>
        <v>1.279E7</v>
      </c>
      <c r="L36" s="24"/>
      <c r="M36" s="26" t="n">
        <f>16270000</f>
        <v>1.627E7</v>
      </c>
      <c r="N36" s="25"/>
      <c r="O36" s="26" t="n">
        <f>29060000</f>
        <v>2.906E7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3"/>
      <c r="T36" s="26" t="str">
        <f>"－"</f>
        <v>－</v>
      </c>
      <c r="U36" s="24"/>
      <c r="V36" s="26" t="str">
        <f>"－"</f>
        <v>－</v>
      </c>
      <c r="W36" s="25"/>
      <c r="X36" s="26" t="str">
        <f>"－"</f>
        <v>－</v>
      </c>
      <c r="Y36" s="23" t="s">
        <v>33</v>
      </c>
      <c r="Z36" s="26" t="n">
        <f>802</f>
        <v>802.0</v>
      </c>
      <c r="AA36" s="24"/>
      <c r="AB36" s="26" t="n">
        <f>1571</f>
        <v>1571.0</v>
      </c>
      <c r="AC36" s="25" t="s">
        <v>33</v>
      </c>
      <c r="AD36" s="26" t="n">
        <f>2373</f>
        <v>2373.0</v>
      </c>
    </row>
    <row r="37">
      <c r="A37" s="21" t="s">
        <v>57</v>
      </c>
      <c r="B37" s="22" t="s">
        <v>27</v>
      </c>
      <c r="C37" s="22" t="s">
        <v>28</v>
      </c>
      <c r="D37" s="23"/>
      <c r="E37" s="26"/>
      <c r="F37" s="24"/>
      <c r="G37" s="26"/>
      <c r="H37" s="25"/>
      <c r="I37" s="26"/>
      <c r="J37" s="23"/>
      <c r="K37" s="26"/>
      <c r="L37" s="24"/>
      <c r="M37" s="26"/>
      <c r="N37" s="25"/>
      <c r="O37" s="26"/>
      <c r="P37" s="27"/>
      <c r="Q37" s="28"/>
      <c r="R37" s="29"/>
      <c r="S37" s="23"/>
      <c r="T37" s="26"/>
      <c r="U37" s="24"/>
      <c r="V37" s="26"/>
      <c r="W37" s="25"/>
      <c r="X37" s="26"/>
      <c r="Y37" s="23"/>
      <c r="Z37" s="26"/>
      <c r="AA37" s="24"/>
      <c r="AB37" s="26"/>
      <c r="AC37" s="25"/>
      <c r="AD37" s="26"/>
    </row>
    <row r="38">
      <c r="A38" s="21" t="s">
        <v>58</v>
      </c>
      <c r="B38" s="22" t="s">
        <v>27</v>
      </c>
      <c r="C38" s="22" t="s">
        <v>28</v>
      </c>
      <c r="D38" s="23"/>
      <c r="E38" s="26"/>
      <c r="F38" s="24"/>
      <c r="G38" s="26"/>
      <c r="H38" s="25"/>
      <c r="I38" s="26"/>
      <c r="J38" s="23"/>
      <c r="K38" s="26"/>
      <c r="L38" s="24"/>
      <c r="M38" s="26"/>
      <c r="N38" s="25"/>
      <c r="O38" s="26"/>
      <c r="P38" s="27"/>
      <c r="Q38" s="28"/>
      <c r="R38" s="29"/>
      <c r="S38" s="23"/>
      <c r="T38" s="26"/>
      <c r="U38" s="24"/>
      <c r="V38" s="26"/>
      <c r="W38" s="25"/>
      <c r="X38" s="26"/>
      <c r="Y38" s="23"/>
      <c r="Z38" s="26"/>
      <c r="AA38" s="24"/>
      <c r="AB38" s="26"/>
      <c r="AC38" s="25"/>
      <c r="AD38" s="26"/>
    </row>
    <row r="39">
      <c r="A39" s="21" t="s">
        <v>59</v>
      </c>
      <c r="B39" s="22" t="s">
        <v>27</v>
      </c>
      <c r="C39" s="22" t="s">
        <v>28</v>
      </c>
      <c r="D39" s="23"/>
      <c r="E39" s="26" t="n">
        <f>80</f>
        <v>80.0</v>
      </c>
      <c r="F39" s="24"/>
      <c r="G39" s="26" t="n">
        <f>26</f>
        <v>26.0</v>
      </c>
      <c r="H39" s="25"/>
      <c r="I39" s="26" t="n">
        <f>106</f>
        <v>106.0</v>
      </c>
      <c r="J39" s="23"/>
      <c r="K39" s="26" t="n">
        <f>4750000</f>
        <v>4750000.0</v>
      </c>
      <c r="L39" s="24"/>
      <c r="M39" s="26" t="n">
        <f>260000</f>
        <v>260000.0</v>
      </c>
      <c r="N39" s="25"/>
      <c r="O39" s="26" t="n">
        <f>5010000</f>
        <v>5010000.0</v>
      </c>
      <c r="P39" s="27" t="n">
        <f>312</f>
        <v>312.0</v>
      </c>
      <c r="Q39" s="28" t="n">
        <f>5</f>
        <v>5.0</v>
      </c>
      <c r="R39" s="29" t="n">
        <f>317</f>
        <v>317.0</v>
      </c>
      <c r="S39" s="23"/>
      <c r="T39" s="26" t="n">
        <f>30</f>
        <v>30.0</v>
      </c>
      <c r="U39" s="24"/>
      <c r="V39" s="26" t="n">
        <f>12</f>
        <v>12.0</v>
      </c>
      <c r="W39" s="25"/>
      <c r="X39" s="26" t="n">
        <f>42</f>
        <v>42.0</v>
      </c>
      <c r="Y39" s="23" t="s">
        <v>30</v>
      </c>
      <c r="Z39" s="26" t="n">
        <f>73</f>
        <v>73.0</v>
      </c>
      <c r="AA39" s="24"/>
      <c r="AB39" s="26" t="n">
        <f>215</f>
        <v>215.0</v>
      </c>
      <c r="AC39" s="25"/>
      <c r="AD39" s="26" t="n">
        <f>288</f>
        <v>288.0</v>
      </c>
    </row>
    <row r="40">
      <c r="A40" s="21" t="s">
        <v>60</v>
      </c>
      <c r="B40" s="22" t="s">
        <v>27</v>
      </c>
      <c r="C40" s="22" t="s">
        <v>28</v>
      </c>
      <c r="D40" s="23"/>
      <c r="E40" s="26"/>
      <c r="F40" s="24"/>
      <c r="G40" s="26"/>
      <c r="H40" s="25"/>
      <c r="I40" s="26"/>
      <c r="J40" s="23"/>
      <c r="K40" s="26"/>
      <c r="L40" s="24"/>
      <c r="M40" s="26"/>
      <c r="N40" s="25"/>
      <c r="O40" s="26"/>
      <c r="P40" s="27"/>
      <c r="Q40" s="28"/>
      <c r="R40" s="29"/>
      <c r="S40" s="23"/>
      <c r="T40" s="26"/>
      <c r="U40" s="24"/>
      <c r="V40" s="26"/>
      <c r="W40" s="25"/>
      <c r="X40" s="26"/>
      <c r="Y40" s="23"/>
      <c r="Z40" s="26"/>
      <c r="AA40" s="24"/>
      <c r="AB40" s="26"/>
      <c r="AC40" s="25"/>
      <c r="AD40" s="26"/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BO_DM0033</vt:lpstr>
      <vt:lpstr>BO_DM0033!Print_Titles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2018-10-18T07:09:24Z</dcterms:created>
  <dcterms:modified xsi:type="dcterms:W3CDTF">2020-09-02T23:59:46Z</dcterms:modified>
</cp:coreProperties>
</file>