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<sst xmlns="http://schemas.openxmlformats.org/spreadsheetml/2006/main" count="498" uniqueCount="59">
  <si>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</si>
  <si>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</si>
  <si>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</si>
  <si>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</si>
  <si>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</si>
  <si>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</si>
  <si>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</si>
  <si>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</si>
  <si>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</si>
  <si>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</si>
  <si>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</si>
  <si>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</si>
  <si>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</si>
  <si>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</si>
  <si>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</si>
  <si>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</si>
  <si>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6.1</t>
  </si>
  <si>
    <t>中期国債先物</t>
  </si>
  <si>
    <t>5-year JGB Futures</t>
  </si>
  <si>
    <t>2</t>
  </si>
  <si>
    <t>3</t>
  </si>
  <si>
    <t>◎●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</si>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</sst>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55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/>
      <c r="E6" s="5"/>
      <c r="F6" s="4"/>
      <c r="G6" s="5"/>
      <c r="H6" s="4"/>
      <c r="I6" s="5"/>
      <c r="J6" s="4"/>
      <c r="K6" s="5"/>
    </row>
    <row r="7">
      <c r="A7" s="2" t="s">
        <v>19</v>
      </c>
      <c r="B7" s="3" t="s">
        <v>17</v>
      </c>
      <c r="C7" s="3" t="s">
        <v>18</v>
      </c>
      <c r="D7" s="4"/>
      <c r="E7" s="5"/>
      <c r="F7" s="4"/>
      <c r="G7" s="5"/>
      <c r="H7" s="4"/>
      <c r="I7" s="5"/>
      <c r="J7" s="4"/>
      <c r="K7" s="5"/>
    </row>
    <row r="8">
      <c r="A8" s="2" t="s">
        <v>20</v>
      </c>
      <c r="B8" s="3" t="s">
        <v>17</v>
      </c>
      <c r="C8" s="3" t="s">
        <v>18</v>
      </c>
      <c r="D8" s="4" t="s">
        <v>21</v>
      </c>
      <c r="E8" s="5" t="str">
        <f>"－"</f>
        <v>－</v>
      </c>
      <c r="F8" s="4" t="s">
        <v>21</v>
      </c>
      <c r="G8" s="5" t="str">
        <f>"－"</f>
        <v>－</v>
      </c>
      <c r="H8" s="4" t="s">
        <v>21</v>
      </c>
      <c r="I8" s="5" t="str">
        <f>"－"</f>
        <v>－</v>
      </c>
      <c r="J8" s="4" t="s">
        <v>21</v>
      </c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/>
      <c r="F13" s="4"/>
      <c r="G13" s="5"/>
      <c r="H13" s="4"/>
      <c r="I13" s="5"/>
      <c r="J13" s="4"/>
      <c r="K13" s="5"/>
    </row>
    <row r="14">
      <c r="A14" s="2" t="s">
        <v>27</v>
      </c>
      <c r="B14" s="3" t="s">
        <v>17</v>
      </c>
      <c r="C14" s="3" t="s">
        <v>18</v>
      </c>
      <c r="D14" s="4"/>
      <c r="E14" s="5"/>
      <c r="F14" s="4"/>
      <c r="G14" s="5"/>
      <c r="H14" s="4"/>
      <c r="I14" s="5"/>
      <c r="J14" s="4"/>
      <c r="K14" s="5"/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/>
      <c r="F20" s="4"/>
      <c r="G20" s="5"/>
      <c r="H20" s="4"/>
      <c r="I20" s="5"/>
      <c r="J20" s="4"/>
      <c r="K20" s="5"/>
    </row>
    <row r="21">
      <c r="A21" s="2" t="s">
        <v>34</v>
      </c>
      <c r="B21" s="3" t="s">
        <v>17</v>
      </c>
      <c r="C21" s="3" t="s">
        <v>18</v>
      </c>
      <c r="D21" s="4"/>
      <c r="E21" s="5"/>
      <c r="F21" s="4"/>
      <c r="G21" s="5"/>
      <c r="H21" s="4"/>
      <c r="I21" s="5"/>
      <c r="J21" s="4"/>
      <c r="K21" s="5"/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/>
      <c r="F27" s="4"/>
      <c r="G27" s="5"/>
      <c r="H27" s="4"/>
      <c r="I27" s="5"/>
      <c r="J27" s="4"/>
      <c r="K27" s="5"/>
    </row>
    <row r="28">
      <c r="A28" s="2" t="s">
        <v>41</v>
      </c>
      <c r="B28" s="3" t="s">
        <v>17</v>
      </c>
      <c r="C28" s="3" t="s">
        <v>18</v>
      </c>
      <c r="D28" s="4"/>
      <c r="E28" s="5"/>
      <c r="F28" s="4"/>
      <c r="G28" s="5"/>
      <c r="H28" s="4"/>
      <c r="I28" s="5"/>
      <c r="J28" s="4"/>
      <c r="K28" s="5"/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/>
      <c r="F34" s="4"/>
      <c r="G34" s="5"/>
      <c r="H34" s="4"/>
      <c r="I34" s="5"/>
      <c r="J34" s="4"/>
      <c r="K34" s="5"/>
    </row>
    <row r="35">
      <c r="A35" s="2" t="s">
        <v>48</v>
      </c>
      <c r="B35" s="3" t="s">
        <v>17</v>
      </c>
      <c r="C35" s="3" t="s">
        <v>18</v>
      </c>
      <c r="D35" s="4"/>
      <c r="E35" s="5"/>
      <c r="F35" s="4"/>
      <c r="G35" s="5"/>
      <c r="H35" s="4"/>
      <c r="I35" s="5"/>
      <c r="J35" s="4"/>
      <c r="K35" s="5"/>
    </row>
    <row r="36">
      <c r="A36" s="2" t="s">
        <v>16</v>
      </c>
      <c r="B36" s="3" t="s">
        <v>49</v>
      </c>
      <c r="C36" s="3" t="s">
        <v>50</v>
      </c>
      <c r="D36" s="4"/>
      <c r="E36" s="5"/>
      <c r="F36" s="4"/>
      <c r="G36" s="5"/>
      <c r="H36" s="4"/>
      <c r="I36" s="5"/>
      <c r="J36" s="4"/>
      <c r="K36" s="5"/>
    </row>
    <row r="37">
      <c r="A37" s="2" t="s">
        <v>19</v>
      </c>
      <c r="B37" s="3" t="s">
        <v>49</v>
      </c>
      <c r="C37" s="3" t="s">
        <v>50</v>
      </c>
      <c r="D37" s="4"/>
      <c r="E37" s="5"/>
      <c r="F37" s="4"/>
      <c r="G37" s="5"/>
      <c r="H37" s="4"/>
      <c r="I37" s="5"/>
      <c r="J37" s="4"/>
      <c r="K37" s="5"/>
    </row>
    <row r="38">
      <c r="A38" s="2" t="s">
        <v>20</v>
      </c>
      <c r="B38" s="3" t="s">
        <v>49</v>
      </c>
      <c r="C38" s="3" t="s">
        <v>50</v>
      </c>
      <c r="D38" s="4"/>
      <c r="E38" s="5" t="n">
        <f>42889</f>
        <v>42889.0</v>
      </c>
      <c r="F38" s="4"/>
      <c r="G38" s="5" t="n">
        <f>6135440840000</f>
        <v>6.13544084E12</v>
      </c>
      <c r="H38" s="4"/>
      <c r="I38" s="5" t="n">
        <f>8482</f>
        <v>8482.0</v>
      </c>
      <c r="J38" s="4"/>
      <c r="K38" s="5" t="n">
        <f>205990</f>
        <v>205990.0</v>
      </c>
    </row>
    <row r="39">
      <c r="A39" s="2" t="s">
        <v>22</v>
      </c>
      <c r="B39" s="3" t="s">
        <v>49</v>
      </c>
      <c r="C39" s="3" t="s">
        <v>50</v>
      </c>
      <c r="D39" s="4"/>
      <c r="E39" s="5" t="n">
        <f>67791</f>
        <v>67791.0</v>
      </c>
      <c r="F39" s="4"/>
      <c r="G39" s="5" t="n">
        <f>9712320505000</f>
        <v>9.712320505E12</v>
      </c>
      <c r="H39" s="4"/>
      <c r="I39" s="5" t="n">
        <f>17811</f>
        <v>17811.0</v>
      </c>
      <c r="J39" s="4"/>
      <c r="K39" s="5" t="n">
        <f>206500</f>
        <v>206500.0</v>
      </c>
    </row>
    <row r="40">
      <c r="A40" s="2" t="s">
        <v>23</v>
      </c>
      <c r="B40" s="3" t="s">
        <v>49</v>
      </c>
      <c r="C40" s="3" t="s">
        <v>50</v>
      </c>
      <c r="D40" s="4"/>
      <c r="E40" s="5" t="n">
        <f>110943</f>
        <v>110943.0</v>
      </c>
      <c r="F40" s="4"/>
      <c r="G40" s="5" t="n">
        <f>15933251757500</f>
        <v>1.59332517575E13</v>
      </c>
      <c r="H40" s="4"/>
      <c r="I40" s="5" t="n">
        <f>49534</f>
        <v>49534.0</v>
      </c>
      <c r="J40" s="4"/>
      <c r="K40" s="5" t="n">
        <f>217758</f>
        <v>217758.0</v>
      </c>
    </row>
    <row r="41">
      <c r="A41" s="2" t="s">
        <v>24</v>
      </c>
      <c r="B41" s="3" t="s">
        <v>49</v>
      </c>
      <c r="C41" s="3" t="s">
        <v>50</v>
      </c>
      <c r="D41" s="4"/>
      <c r="E41" s="5" t="n">
        <f>144497</f>
        <v>144497.0</v>
      </c>
      <c r="F41" s="4"/>
      <c r="G41" s="5" t="n">
        <f>20776888117500</f>
        <v>2.07768881175E13</v>
      </c>
      <c r="H41" s="4"/>
      <c r="I41" s="5" t="n">
        <f>81288</f>
        <v>81288.0</v>
      </c>
      <c r="J41" s="4"/>
      <c r="K41" s="5" t="n">
        <f>213917</f>
        <v>213917.0</v>
      </c>
    </row>
    <row r="42">
      <c r="A42" s="2" t="s">
        <v>25</v>
      </c>
      <c r="B42" s="3" t="s">
        <v>49</v>
      </c>
      <c r="C42" s="3" t="s">
        <v>50</v>
      </c>
      <c r="D42" s="4"/>
      <c r="E42" s="5" t="n">
        <f>214211</f>
        <v>214211.0</v>
      </c>
      <c r="F42" s="4"/>
      <c r="G42" s="5" t="n">
        <f>30788120880500</f>
        <v>3.07881208805E13</v>
      </c>
      <c r="H42" s="4"/>
      <c r="I42" s="5" t="n">
        <f>104220</f>
        <v>104220.0</v>
      </c>
      <c r="J42" s="4"/>
      <c r="K42" s="5" t="n">
        <f>217564</f>
        <v>217564.0</v>
      </c>
    </row>
    <row r="43">
      <c r="A43" s="2" t="s">
        <v>26</v>
      </c>
      <c r="B43" s="3" t="s">
        <v>49</v>
      </c>
      <c r="C43" s="3" t="s">
        <v>50</v>
      </c>
      <c r="D43" s="4"/>
      <c r="E43" s="5"/>
      <c r="F43" s="4"/>
      <c r="G43" s="5"/>
      <c r="H43" s="4"/>
      <c r="I43" s="5"/>
      <c r="J43" s="4"/>
      <c r="K43" s="5"/>
    </row>
    <row r="44">
      <c r="A44" s="2" t="s">
        <v>27</v>
      </c>
      <c r="B44" s="3" t="s">
        <v>49</v>
      </c>
      <c r="C44" s="3" t="s">
        <v>50</v>
      </c>
      <c r="D44" s="4"/>
      <c r="E44" s="5"/>
      <c r="F44" s="4"/>
      <c r="G44" s="5"/>
      <c r="H44" s="4"/>
      <c r="I44" s="5"/>
      <c r="J44" s="4"/>
      <c r="K44" s="5"/>
    </row>
    <row r="45">
      <c r="A45" s="2" t="s">
        <v>28</v>
      </c>
      <c r="B45" s="3" t="s">
        <v>49</v>
      </c>
      <c r="C45" s="3" t="s">
        <v>50</v>
      </c>
      <c r="D45" s="4" t="s">
        <v>51</v>
      </c>
      <c r="E45" s="5" t="n">
        <f>327674</f>
        <v>327674.0</v>
      </c>
      <c r="F45" s="4" t="s">
        <v>51</v>
      </c>
      <c r="G45" s="5" t="n">
        <f>46965289016500</f>
        <v>4.69652890165E13</v>
      </c>
      <c r="H45" s="4" t="s">
        <v>51</v>
      </c>
      <c r="I45" s="5" t="n">
        <f>130150</f>
        <v>130150.0</v>
      </c>
      <c r="J45" s="4" t="s">
        <v>51</v>
      </c>
      <c r="K45" s="5" t="n">
        <f>262556</f>
        <v>262556.0</v>
      </c>
    </row>
    <row r="46">
      <c r="A46" s="2" t="s">
        <v>29</v>
      </c>
      <c r="B46" s="3" t="s">
        <v>49</v>
      </c>
      <c r="C46" s="3" t="s">
        <v>50</v>
      </c>
      <c r="D46" s="4"/>
      <c r="E46" s="5" t="n">
        <f>183427</f>
        <v>183427.0</v>
      </c>
      <c r="F46" s="4"/>
      <c r="G46" s="5" t="n">
        <f>26266627169300</f>
        <v>2.62666271693E13</v>
      </c>
      <c r="H46" s="4"/>
      <c r="I46" s="5" t="n">
        <f>66357</f>
        <v>66357.0</v>
      </c>
      <c r="J46" s="4"/>
      <c r="K46" s="5" t="n">
        <f>240770</f>
        <v>240770.0</v>
      </c>
    </row>
    <row r="47">
      <c r="A47" s="2" t="s">
        <v>30</v>
      </c>
      <c r="B47" s="3" t="s">
        <v>49</v>
      </c>
      <c r="C47" s="3" t="s">
        <v>50</v>
      </c>
      <c r="D47" s="4"/>
      <c r="E47" s="5" t="n">
        <f>82953</f>
        <v>82953.0</v>
      </c>
      <c r="F47" s="4"/>
      <c r="G47" s="5" t="n">
        <f>11891390649300</f>
        <v>1.18913906493E13</v>
      </c>
      <c r="H47" s="4"/>
      <c r="I47" s="5" t="n">
        <f>24676</f>
        <v>24676.0</v>
      </c>
      <c r="J47" s="4"/>
      <c r="K47" s="5" t="n">
        <f>211057</f>
        <v>211057.0</v>
      </c>
    </row>
    <row r="48">
      <c r="A48" s="2" t="s">
        <v>31</v>
      </c>
      <c r="B48" s="3" t="s">
        <v>49</v>
      </c>
      <c r="C48" s="3" t="s">
        <v>50</v>
      </c>
      <c r="D48" s="4"/>
      <c r="E48" s="5" t="n">
        <f>56640</f>
        <v>56640.0</v>
      </c>
      <c r="F48" s="4"/>
      <c r="G48" s="5" t="n">
        <f>8129191945000</f>
        <v>8.129191945E12</v>
      </c>
      <c r="H48" s="4"/>
      <c r="I48" s="5" t="n">
        <f>13498</f>
        <v>13498.0</v>
      </c>
      <c r="J48" s="4"/>
      <c r="K48" s="5" t="n">
        <f>191038</f>
        <v>191038.0</v>
      </c>
    </row>
    <row r="49">
      <c r="A49" s="2" t="s">
        <v>32</v>
      </c>
      <c r="B49" s="3" t="s">
        <v>49</v>
      </c>
      <c r="C49" s="3" t="s">
        <v>50</v>
      </c>
      <c r="D49" s="4"/>
      <c r="E49" s="5" t="n">
        <f>48654</f>
        <v>48654.0</v>
      </c>
      <c r="F49" s="4"/>
      <c r="G49" s="5" t="n">
        <f>6995940680000</f>
        <v>6.99594068E12</v>
      </c>
      <c r="H49" s="4"/>
      <c r="I49" s="5" t="n">
        <f>11105</f>
        <v>11105.0</v>
      </c>
      <c r="J49" s="4"/>
      <c r="K49" s="5" t="n">
        <f>191298</f>
        <v>191298.0</v>
      </c>
    </row>
    <row r="50">
      <c r="A50" s="2" t="s">
        <v>33</v>
      </c>
      <c r="B50" s="3" t="s">
        <v>49</v>
      </c>
      <c r="C50" s="3" t="s">
        <v>50</v>
      </c>
      <c r="D50" s="4"/>
      <c r="E50" s="5"/>
      <c r="F50" s="4"/>
      <c r="G50" s="5"/>
      <c r="H50" s="4"/>
      <c r="I50" s="5"/>
      <c r="J50" s="4"/>
      <c r="K50" s="5"/>
    </row>
    <row r="51">
      <c r="A51" s="2" t="s">
        <v>34</v>
      </c>
      <c r="B51" s="3" t="s">
        <v>49</v>
      </c>
      <c r="C51" s="3" t="s">
        <v>50</v>
      </c>
      <c r="D51" s="4"/>
      <c r="E51" s="5"/>
      <c r="F51" s="4"/>
      <c r="G51" s="5"/>
      <c r="H51" s="4"/>
      <c r="I51" s="5"/>
      <c r="J51" s="4"/>
      <c r="K51" s="5"/>
    </row>
    <row r="52">
      <c r="A52" s="2" t="s">
        <v>35</v>
      </c>
      <c r="B52" s="3" t="s">
        <v>49</v>
      </c>
      <c r="C52" s="3" t="s">
        <v>50</v>
      </c>
      <c r="D52" s="4"/>
      <c r="E52" s="5" t="n">
        <f>49337</f>
        <v>49337.0</v>
      </c>
      <c r="F52" s="4"/>
      <c r="G52" s="5" t="n">
        <f>7107189465000</f>
        <v>7.107189465E12</v>
      </c>
      <c r="H52" s="4"/>
      <c r="I52" s="5" t="n">
        <f>12968</f>
        <v>12968.0</v>
      </c>
      <c r="J52" s="4"/>
      <c r="K52" s="5" t="n">
        <f>189951</f>
        <v>189951.0</v>
      </c>
    </row>
    <row r="53">
      <c r="A53" s="2" t="s">
        <v>36</v>
      </c>
      <c r="B53" s="3" t="s">
        <v>49</v>
      </c>
      <c r="C53" s="3" t="s">
        <v>50</v>
      </c>
      <c r="D53" s="4"/>
      <c r="E53" s="5" t="n">
        <f>32203</f>
        <v>32203.0</v>
      </c>
      <c r="F53" s="4"/>
      <c r="G53" s="5" t="n">
        <f>4636329340000</f>
        <v>4.63632934E12</v>
      </c>
      <c r="H53" s="4"/>
      <c r="I53" s="5" t="n">
        <f>6795</f>
        <v>6795.0</v>
      </c>
      <c r="J53" s="4"/>
      <c r="K53" s="5" t="n">
        <f>190062</f>
        <v>190062.0</v>
      </c>
    </row>
    <row r="54">
      <c r="A54" s="2" t="s">
        <v>37</v>
      </c>
      <c r="B54" s="3" t="s">
        <v>49</v>
      </c>
      <c r="C54" s="3" t="s">
        <v>50</v>
      </c>
      <c r="D54" s="4"/>
      <c r="E54" s="5" t="n">
        <f>30524</f>
        <v>30524.0</v>
      </c>
      <c r="F54" s="4"/>
      <c r="G54" s="5" t="n">
        <f>4392582870000</f>
        <v>4.39258287E12</v>
      </c>
      <c r="H54" s="4"/>
      <c r="I54" s="5" t="n">
        <f>6566</f>
        <v>6566.0</v>
      </c>
      <c r="J54" s="4"/>
      <c r="K54" s="5" t="n">
        <f>190797</f>
        <v>190797.0</v>
      </c>
    </row>
    <row r="55">
      <c r="A55" s="2" t="s">
        <v>38</v>
      </c>
      <c r="B55" s="3" t="s">
        <v>49</v>
      </c>
      <c r="C55" s="3" t="s">
        <v>50</v>
      </c>
      <c r="D55" s="4"/>
      <c r="E55" s="5" t="n">
        <f>28917</f>
        <v>28917.0</v>
      </c>
      <c r="F55" s="4"/>
      <c r="G55" s="5" t="n">
        <f>4159370975000</f>
        <v>4.159370975E12</v>
      </c>
      <c r="H55" s="4" t="s">
        <v>52</v>
      </c>
      <c r="I55" s="5" t="n">
        <f>4018</f>
        <v>4018.0</v>
      </c>
      <c r="J55" s="4"/>
      <c r="K55" s="5" t="n">
        <f>190393</f>
        <v>190393.0</v>
      </c>
    </row>
    <row r="56">
      <c r="A56" s="2" t="s">
        <v>39</v>
      </c>
      <c r="B56" s="3" t="s">
        <v>49</v>
      </c>
      <c r="C56" s="3" t="s">
        <v>50</v>
      </c>
      <c r="D56" s="4"/>
      <c r="E56" s="5" t="n">
        <f>27882</f>
        <v>27882.0</v>
      </c>
      <c r="F56" s="4"/>
      <c r="G56" s="5" t="n">
        <f>4004857450000</f>
        <v>4.00485745E12</v>
      </c>
      <c r="H56" s="4"/>
      <c r="I56" s="5" t="n">
        <f>5847</f>
        <v>5847.0</v>
      </c>
      <c r="J56" s="4" t="s">
        <v>52</v>
      </c>
      <c r="K56" s="5" t="n">
        <f>187490</f>
        <v>187490.0</v>
      </c>
    </row>
    <row r="57">
      <c r="A57" s="2" t="s">
        <v>40</v>
      </c>
      <c r="B57" s="3" t="s">
        <v>49</v>
      </c>
      <c r="C57" s="3" t="s">
        <v>50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41</v>
      </c>
      <c r="B58" s="3" t="s">
        <v>49</v>
      </c>
      <c r="C58" s="3" t="s">
        <v>50</v>
      </c>
      <c r="D58" s="4"/>
      <c r="E58" s="5"/>
      <c r="F58" s="4"/>
      <c r="G58" s="5"/>
      <c r="H58" s="4"/>
      <c r="I58" s="5"/>
      <c r="J58" s="4"/>
      <c r="K58" s="5"/>
    </row>
    <row r="59">
      <c r="A59" s="2" t="s">
        <v>42</v>
      </c>
      <c r="B59" s="3" t="s">
        <v>49</v>
      </c>
      <c r="C59" s="3" t="s">
        <v>50</v>
      </c>
      <c r="D59" s="4"/>
      <c r="E59" s="5" t="n">
        <f>26541</f>
        <v>26541.0</v>
      </c>
      <c r="F59" s="4"/>
      <c r="G59" s="5" t="n">
        <f>3810100365000</f>
        <v>3.810100365E12</v>
      </c>
      <c r="H59" s="4"/>
      <c r="I59" s="5" t="n">
        <f>6331</f>
        <v>6331.0</v>
      </c>
      <c r="J59" s="4"/>
      <c r="K59" s="5" t="n">
        <f>187867</f>
        <v>187867.0</v>
      </c>
    </row>
    <row r="60">
      <c r="A60" s="2" t="s">
        <v>43</v>
      </c>
      <c r="B60" s="3" t="s">
        <v>49</v>
      </c>
      <c r="C60" s="3" t="s">
        <v>50</v>
      </c>
      <c r="D60" s="4" t="s">
        <v>52</v>
      </c>
      <c r="E60" s="5" t="n">
        <f>24119</f>
        <v>24119.0</v>
      </c>
      <c r="F60" s="4" t="s">
        <v>52</v>
      </c>
      <c r="G60" s="5" t="n">
        <f>3461613890000</f>
        <v>3.46161389E12</v>
      </c>
      <c r="H60" s="4"/>
      <c r="I60" s="5" t="n">
        <f>4795</f>
        <v>4795.0</v>
      </c>
      <c r="J60" s="4"/>
      <c r="K60" s="5" t="n">
        <f>189229</f>
        <v>189229.0</v>
      </c>
    </row>
    <row r="61">
      <c r="A61" s="2" t="s">
        <v>44</v>
      </c>
      <c r="B61" s="3" t="s">
        <v>49</v>
      </c>
      <c r="C61" s="3" t="s">
        <v>50</v>
      </c>
      <c r="D61" s="4"/>
      <c r="E61" s="5" t="n">
        <f>27601</f>
        <v>27601.0</v>
      </c>
      <c r="F61" s="4"/>
      <c r="G61" s="5" t="n">
        <f>3956623960000</f>
        <v>3.95662396E12</v>
      </c>
      <c r="H61" s="4"/>
      <c r="I61" s="5" t="n">
        <f>7022</f>
        <v>7022.0</v>
      </c>
      <c r="J61" s="4"/>
      <c r="K61" s="5" t="n">
        <f>191610</f>
        <v>191610.0</v>
      </c>
    </row>
    <row r="62">
      <c r="A62" s="2" t="s">
        <v>45</v>
      </c>
      <c r="B62" s="3" t="s">
        <v>49</v>
      </c>
      <c r="C62" s="3" t="s">
        <v>50</v>
      </c>
      <c r="D62" s="4"/>
      <c r="E62" s="5" t="n">
        <f>42133</f>
        <v>42133.0</v>
      </c>
      <c r="F62" s="4"/>
      <c r="G62" s="5" t="n">
        <f>6017307730000</f>
        <v>6.01730773E12</v>
      </c>
      <c r="H62" s="4"/>
      <c r="I62" s="5" t="n">
        <f>11201</f>
        <v>11201.0</v>
      </c>
      <c r="J62" s="4"/>
      <c r="K62" s="5" t="n">
        <f>191688</f>
        <v>191688.0</v>
      </c>
    </row>
    <row r="63">
      <c r="A63" s="2" t="s">
        <v>46</v>
      </c>
      <c r="B63" s="3" t="s">
        <v>49</v>
      </c>
      <c r="C63" s="3" t="s">
        <v>50</v>
      </c>
      <c r="D63" s="4"/>
      <c r="E63" s="5" t="n">
        <f>38436</f>
        <v>38436.0</v>
      </c>
      <c r="F63" s="4"/>
      <c r="G63" s="5" t="n">
        <f>5485610770000</f>
        <v>5.48561077E12</v>
      </c>
      <c r="H63" s="4"/>
      <c r="I63" s="5" t="n">
        <f>9578</f>
        <v>9578.0</v>
      </c>
      <c r="J63" s="4"/>
      <c r="K63" s="5" t="n">
        <f>192622</f>
        <v>192622.0</v>
      </c>
    </row>
    <row r="64">
      <c r="A64" s="2" t="s">
        <v>47</v>
      </c>
      <c r="B64" s="3" t="s">
        <v>49</v>
      </c>
      <c r="C64" s="3" t="s">
        <v>50</v>
      </c>
      <c r="D64" s="4"/>
      <c r="E64" s="5"/>
      <c r="F64" s="4"/>
      <c r="G64" s="5"/>
      <c r="H64" s="4"/>
      <c r="I64" s="5"/>
      <c r="J64" s="4"/>
      <c r="K64" s="5"/>
    </row>
    <row r="65">
      <c r="A65" s="2" t="s">
        <v>48</v>
      </c>
      <c r="B65" s="3" t="s">
        <v>49</v>
      </c>
      <c r="C65" s="3" t="s">
        <v>50</v>
      </c>
      <c r="D65" s="4"/>
      <c r="E65" s="5"/>
      <c r="F65" s="4"/>
      <c r="G65" s="5"/>
      <c r="H65" s="4"/>
      <c r="I65" s="5"/>
      <c r="J65" s="4"/>
      <c r="K65" s="5"/>
    </row>
    <row r="66">
      <c r="A66" s="2" t="s">
        <v>16</v>
      </c>
      <c r="B66" s="3" t="s">
        <v>53</v>
      </c>
      <c r="C66" s="3" t="s">
        <v>54</v>
      </c>
      <c r="D66" s="4"/>
      <c r="E66" s="5"/>
      <c r="F66" s="4"/>
      <c r="G66" s="5"/>
      <c r="H66" s="4"/>
      <c r="I66" s="5"/>
      <c r="J66" s="4"/>
      <c r="K66" s="5"/>
    </row>
    <row r="67">
      <c r="A67" s="2" t="s">
        <v>19</v>
      </c>
      <c r="B67" s="3" t="s">
        <v>53</v>
      </c>
      <c r="C67" s="3" t="s">
        <v>54</v>
      </c>
      <c r="D67" s="4"/>
      <c r="E67" s="5"/>
      <c r="F67" s="4"/>
      <c r="G67" s="5"/>
      <c r="H67" s="4"/>
      <c r="I67" s="5"/>
      <c r="J67" s="4"/>
      <c r="K67" s="5"/>
    </row>
    <row r="68">
      <c r="A68" s="2" t="s">
        <v>20</v>
      </c>
      <c r="B68" s="3" t="s">
        <v>53</v>
      </c>
      <c r="C68" s="3" t="s">
        <v>54</v>
      </c>
      <c r="D68" s="4"/>
      <c r="E68" s="5" t="n">
        <f>35</f>
        <v>35.0</v>
      </c>
      <c r="F68" s="4"/>
      <c r="G68" s="5" t="n">
        <f>499428500</f>
        <v>4.994285E8</v>
      </c>
      <c r="H68" s="4"/>
      <c r="I68" s="5" t="n">
        <f>11</f>
        <v>11.0</v>
      </c>
      <c r="J68" s="4" t="s">
        <v>51</v>
      </c>
      <c r="K68" s="5" t="n">
        <f>339</f>
        <v>339.0</v>
      </c>
    </row>
    <row r="69">
      <c r="A69" s="2" t="s">
        <v>22</v>
      </c>
      <c r="B69" s="3" t="s">
        <v>53</v>
      </c>
      <c r="C69" s="3" t="s">
        <v>54</v>
      </c>
      <c r="D69" s="4"/>
      <c r="E69" s="5" t="n">
        <f>25</f>
        <v>25.0</v>
      </c>
      <c r="F69" s="4"/>
      <c r="G69" s="5" t="n">
        <f>358034500</f>
        <v>3.580345E8</v>
      </c>
      <c r="H69" s="4"/>
      <c r="I69" s="5" t="n">
        <f>6</f>
        <v>6.0</v>
      </c>
      <c r="J69" s="4"/>
      <c r="K69" s="5" t="n">
        <f>331</f>
        <v>331.0</v>
      </c>
    </row>
    <row r="70">
      <c r="A70" s="2" t="s">
        <v>23</v>
      </c>
      <c r="B70" s="3" t="s">
        <v>53</v>
      </c>
      <c r="C70" s="3" t="s">
        <v>54</v>
      </c>
      <c r="D70" s="4"/>
      <c r="E70" s="5" t="n">
        <f>26</f>
        <v>26.0</v>
      </c>
      <c r="F70" s="4"/>
      <c r="G70" s="5" t="n">
        <f>373742000</f>
        <v>3.73742E8</v>
      </c>
      <c r="H70" s="4"/>
      <c r="I70" s="5" t="n">
        <f>5</f>
        <v>5.0</v>
      </c>
      <c r="J70" s="4"/>
      <c r="K70" s="5" t="n">
        <f>339</f>
        <v>339.0</v>
      </c>
    </row>
    <row r="71">
      <c r="A71" s="2" t="s">
        <v>24</v>
      </c>
      <c r="B71" s="3" t="s">
        <v>53</v>
      </c>
      <c r="C71" s="3" t="s">
        <v>54</v>
      </c>
      <c r="D71" s="4"/>
      <c r="E71" s="5" t="n">
        <f>62</f>
        <v>62.0</v>
      </c>
      <c r="F71" s="4"/>
      <c r="G71" s="5" t="n">
        <f>890933500</f>
        <v>8.909335E8</v>
      </c>
      <c r="H71" s="4"/>
      <c r="I71" s="5" t="n">
        <f>4</f>
        <v>4.0</v>
      </c>
      <c r="J71" s="4"/>
      <c r="K71" s="5" t="n">
        <f>336</f>
        <v>336.0</v>
      </c>
    </row>
    <row r="72">
      <c r="A72" s="2" t="s">
        <v>25</v>
      </c>
      <c r="B72" s="3" t="s">
        <v>53</v>
      </c>
      <c r="C72" s="3" t="s">
        <v>54</v>
      </c>
      <c r="D72" s="4"/>
      <c r="E72" s="5" t="n">
        <f>20</f>
        <v>20.0</v>
      </c>
      <c r="F72" s="4"/>
      <c r="G72" s="5" t="n">
        <f>287542500</f>
        <v>2.875425E8</v>
      </c>
      <c r="H72" s="4"/>
      <c r="I72" s="5" t="n">
        <f>8</f>
        <v>8.0</v>
      </c>
      <c r="J72" s="4"/>
      <c r="K72" s="5" t="n">
        <f>332</f>
        <v>332.0</v>
      </c>
    </row>
    <row r="73">
      <c r="A73" s="2" t="s">
        <v>26</v>
      </c>
      <c r="B73" s="3" t="s">
        <v>53</v>
      </c>
      <c r="C73" s="3" t="s">
        <v>54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27</v>
      </c>
      <c r="B74" s="3" t="s">
        <v>53</v>
      </c>
      <c r="C74" s="3" t="s">
        <v>54</v>
      </c>
      <c r="D74" s="4"/>
      <c r="E74" s="5"/>
      <c r="F74" s="4"/>
      <c r="G74" s="5"/>
      <c r="H74" s="4"/>
      <c r="I74" s="5"/>
      <c r="J74" s="4"/>
      <c r="K74" s="5"/>
    </row>
    <row r="75">
      <c r="A75" s="2" t="s">
        <v>28</v>
      </c>
      <c r="B75" s="3" t="s">
        <v>53</v>
      </c>
      <c r="C75" s="3" t="s">
        <v>54</v>
      </c>
      <c r="D75" s="4"/>
      <c r="E75" s="5" t="n">
        <f>20</f>
        <v>20.0</v>
      </c>
      <c r="F75" s="4"/>
      <c r="G75" s="5" t="n">
        <f>286558500</f>
        <v>2.865585E8</v>
      </c>
      <c r="H75" s="4"/>
      <c r="I75" s="5" t="n">
        <f>6</f>
        <v>6.0</v>
      </c>
      <c r="J75" s="4"/>
      <c r="K75" s="5" t="n">
        <f>326</f>
        <v>326.0</v>
      </c>
    </row>
    <row r="76">
      <c r="A76" s="2" t="s">
        <v>29</v>
      </c>
      <c r="B76" s="3" t="s">
        <v>53</v>
      </c>
      <c r="C76" s="3" t="s">
        <v>54</v>
      </c>
      <c r="D76" s="4"/>
      <c r="E76" s="5" t="n">
        <f>34</f>
        <v>34.0</v>
      </c>
      <c r="F76" s="4"/>
      <c r="G76" s="5" t="n">
        <f>487180500</f>
        <v>4.871805E8</v>
      </c>
      <c r="H76" s="4"/>
      <c r="I76" s="5" t="n">
        <f>12</f>
        <v>12.0</v>
      </c>
      <c r="J76" s="4"/>
      <c r="K76" s="5" t="n">
        <f>314</f>
        <v>314.0</v>
      </c>
    </row>
    <row r="77">
      <c r="A77" s="2" t="s">
        <v>30</v>
      </c>
      <c r="B77" s="3" t="s">
        <v>53</v>
      </c>
      <c r="C77" s="3" t="s">
        <v>54</v>
      </c>
      <c r="D77" s="4" t="s">
        <v>51</v>
      </c>
      <c r="E77" s="5" t="n">
        <f>584</f>
        <v>584.0</v>
      </c>
      <c r="F77" s="4" t="s">
        <v>51</v>
      </c>
      <c r="G77" s="5" t="n">
        <f>8395676500</f>
        <v>8.3956765E9</v>
      </c>
      <c r="H77" s="4" t="s">
        <v>51</v>
      </c>
      <c r="I77" s="5" t="n">
        <f>563</f>
        <v>563.0</v>
      </c>
      <c r="J77" s="4"/>
      <c r="K77" s="5" t="n">
        <f>324</f>
        <v>324.0</v>
      </c>
    </row>
    <row r="78">
      <c r="A78" s="2" t="s">
        <v>31</v>
      </c>
      <c r="B78" s="3" t="s">
        <v>53</v>
      </c>
      <c r="C78" s="3" t="s">
        <v>54</v>
      </c>
      <c r="D78" s="4"/>
      <c r="E78" s="5" t="n">
        <f>23</f>
        <v>23.0</v>
      </c>
      <c r="F78" s="4"/>
      <c r="G78" s="5" t="n">
        <f>329950500</f>
        <v>3.299505E8</v>
      </c>
      <c r="H78" s="4"/>
      <c r="I78" s="5" t="n">
        <f>14</f>
        <v>14.0</v>
      </c>
      <c r="J78" s="4"/>
      <c r="K78" s="5" t="n">
        <f>338</f>
        <v>338.0</v>
      </c>
    </row>
    <row r="79">
      <c r="A79" s="2" t="s">
        <v>32</v>
      </c>
      <c r="B79" s="3" t="s">
        <v>53</v>
      </c>
      <c r="C79" s="3" t="s">
        <v>54</v>
      </c>
      <c r="D79" s="4"/>
      <c r="E79" s="5" t="n">
        <f>80</f>
        <v>80.0</v>
      </c>
      <c r="F79" s="4"/>
      <c r="G79" s="5" t="n">
        <f>1151859500</f>
        <v>1.1518595E9</v>
      </c>
      <c r="H79" s="4"/>
      <c r="I79" s="5" t="n">
        <f>9</f>
        <v>9.0</v>
      </c>
      <c r="J79" s="4" t="s">
        <v>52</v>
      </c>
      <c r="K79" s="5" t="n">
        <f>73</f>
        <v>73.0</v>
      </c>
    </row>
    <row r="80">
      <c r="A80" s="2" t="s">
        <v>33</v>
      </c>
      <c r="B80" s="3" t="s">
        <v>53</v>
      </c>
      <c r="C80" s="3" t="s">
        <v>54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34</v>
      </c>
      <c r="B81" s="3" t="s">
        <v>53</v>
      </c>
      <c r="C81" s="3" t="s">
        <v>54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35</v>
      </c>
      <c r="B82" s="3" t="s">
        <v>53</v>
      </c>
      <c r="C82" s="3" t="s">
        <v>54</v>
      </c>
      <c r="D82" s="4"/>
      <c r="E82" s="5" t="n">
        <f>15</f>
        <v>15.0</v>
      </c>
      <c r="F82" s="4"/>
      <c r="G82" s="5" t="n">
        <f>216086500</f>
        <v>2.160865E8</v>
      </c>
      <c r="H82" s="4"/>
      <c r="I82" s="5" t="n">
        <f>6</f>
        <v>6.0</v>
      </c>
      <c r="J82" s="4"/>
      <c r="K82" s="5" t="n">
        <f>80</f>
        <v>80.0</v>
      </c>
    </row>
    <row r="83">
      <c r="A83" s="2" t="s">
        <v>36</v>
      </c>
      <c r="B83" s="3" t="s">
        <v>53</v>
      </c>
      <c r="C83" s="3" t="s">
        <v>54</v>
      </c>
      <c r="D83" s="4"/>
      <c r="E83" s="5" t="n">
        <f>4</f>
        <v>4.0</v>
      </c>
      <c r="F83" s="4"/>
      <c r="G83" s="5" t="n">
        <f>57591000</f>
        <v>5.7591E7</v>
      </c>
      <c r="H83" s="4"/>
      <c r="I83" s="5" t="n">
        <f>4</f>
        <v>4.0</v>
      </c>
      <c r="J83" s="4"/>
      <c r="K83" s="5" t="n">
        <f>80</f>
        <v>80.0</v>
      </c>
    </row>
    <row r="84">
      <c r="A84" s="2" t="s">
        <v>37</v>
      </c>
      <c r="B84" s="3" t="s">
        <v>53</v>
      </c>
      <c r="C84" s="3" t="s">
        <v>54</v>
      </c>
      <c r="D84" s="4" t="s">
        <v>52</v>
      </c>
      <c r="E84" s="5" t="n">
        <f>3</f>
        <v>3.0</v>
      </c>
      <c r="F84" s="4" t="s">
        <v>52</v>
      </c>
      <c r="G84" s="5" t="n">
        <f>43198000</f>
        <v>4.3198E7</v>
      </c>
      <c r="H84" s="4" t="s">
        <v>52</v>
      </c>
      <c r="I84" s="5" t="n">
        <f>2</f>
        <v>2.0</v>
      </c>
      <c r="J84" s="4"/>
      <c r="K84" s="5" t="n">
        <f>83</f>
        <v>83.0</v>
      </c>
    </row>
    <row r="85">
      <c r="A85" s="2" t="s">
        <v>38</v>
      </c>
      <c r="B85" s="3" t="s">
        <v>53</v>
      </c>
      <c r="C85" s="3" t="s">
        <v>54</v>
      </c>
      <c r="D85" s="4"/>
      <c r="E85" s="5" t="n">
        <f>5</f>
        <v>5.0</v>
      </c>
      <c r="F85" s="4"/>
      <c r="G85" s="5" t="n">
        <f>71916000</f>
        <v>7.1916E7</v>
      </c>
      <c r="H85" s="4"/>
      <c r="I85" s="5" t="n">
        <f>2</f>
        <v>2.0</v>
      </c>
      <c r="J85" s="4"/>
      <c r="K85" s="5" t="n">
        <f>86</f>
        <v>86.0</v>
      </c>
    </row>
    <row r="86">
      <c r="A86" s="2" t="s">
        <v>39</v>
      </c>
      <c r="B86" s="3" t="s">
        <v>53</v>
      </c>
      <c r="C86" s="3" t="s">
        <v>54</v>
      </c>
      <c r="D86" s="4"/>
      <c r="E86" s="5" t="n">
        <f>9</f>
        <v>9.0</v>
      </c>
      <c r="F86" s="4"/>
      <c r="G86" s="5" t="n">
        <f>129263000</f>
        <v>1.29263E8</v>
      </c>
      <c r="H86" s="4"/>
      <c r="I86" s="5" t="n">
        <f>4</f>
        <v>4.0</v>
      </c>
      <c r="J86" s="4"/>
      <c r="K86" s="5" t="n">
        <f>88</f>
        <v>88.0</v>
      </c>
    </row>
    <row r="87">
      <c r="A87" s="2" t="s">
        <v>40</v>
      </c>
      <c r="B87" s="3" t="s">
        <v>53</v>
      </c>
      <c r="C87" s="3" t="s">
        <v>54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41</v>
      </c>
      <c r="B88" s="3" t="s">
        <v>53</v>
      </c>
      <c r="C88" s="3" t="s">
        <v>54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42</v>
      </c>
      <c r="B89" s="3" t="s">
        <v>53</v>
      </c>
      <c r="C89" s="3" t="s">
        <v>54</v>
      </c>
      <c r="D89" s="4"/>
      <c r="E89" s="5" t="n">
        <f>7</f>
        <v>7.0</v>
      </c>
      <c r="F89" s="4"/>
      <c r="G89" s="5" t="n">
        <f>100474500</f>
        <v>1.004745E8</v>
      </c>
      <c r="H89" s="4"/>
      <c r="I89" s="5" t="n">
        <f>7</f>
        <v>7.0</v>
      </c>
      <c r="J89" s="4"/>
      <c r="K89" s="5" t="n">
        <f>91</f>
        <v>91.0</v>
      </c>
    </row>
    <row r="90">
      <c r="A90" s="2" t="s">
        <v>43</v>
      </c>
      <c r="B90" s="3" t="s">
        <v>53</v>
      </c>
      <c r="C90" s="3" t="s">
        <v>54</v>
      </c>
      <c r="D90" s="4"/>
      <c r="E90" s="5" t="n">
        <f>9</f>
        <v>9.0</v>
      </c>
      <c r="F90" s="4"/>
      <c r="G90" s="5" t="n">
        <f>129155500</f>
        <v>1.291555E8</v>
      </c>
      <c r="H90" s="4"/>
      <c r="I90" s="5" t="n">
        <f>9</f>
        <v>9.0</v>
      </c>
      <c r="J90" s="4"/>
      <c r="K90" s="5" t="n">
        <f>93</f>
        <v>93.0</v>
      </c>
    </row>
    <row r="91">
      <c r="A91" s="2" t="s">
        <v>44</v>
      </c>
      <c r="B91" s="3" t="s">
        <v>53</v>
      </c>
      <c r="C91" s="3" t="s">
        <v>54</v>
      </c>
      <c r="D91" s="4"/>
      <c r="E91" s="5" t="n">
        <f>16</f>
        <v>16.0</v>
      </c>
      <c r="F91" s="4"/>
      <c r="G91" s="5" t="n">
        <f>229292500</f>
        <v>2.292925E8</v>
      </c>
      <c r="H91" s="4"/>
      <c r="I91" s="5" t="n">
        <f>6</f>
        <v>6.0</v>
      </c>
      <c r="J91" s="4"/>
      <c r="K91" s="5" t="n">
        <f>85</f>
        <v>85.0</v>
      </c>
    </row>
    <row r="92">
      <c r="A92" s="2" t="s">
        <v>45</v>
      </c>
      <c r="B92" s="3" t="s">
        <v>53</v>
      </c>
      <c r="C92" s="3" t="s">
        <v>54</v>
      </c>
      <c r="D92" s="4"/>
      <c r="E92" s="5" t="n">
        <f>19</f>
        <v>19.0</v>
      </c>
      <c r="F92" s="4"/>
      <c r="G92" s="5" t="n">
        <f>271380500</f>
        <v>2.713805E8</v>
      </c>
      <c r="H92" s="4"/>
      <c r="I92" s="5" t="n">
        <f>7</f>
        <v>7.0</v>
      </c>
      <c r="J92" s="4"/>
      <c r="K92" s="5" t="n">
        <f>80</f>
        <v>80.0</v>
      </c>
    </row>
    <row r="93">
      <c r="A93" s="2" t="s">
        <v>46</v>
      </c>
      <c r="B93" s="3" t="s">
        <v>53</v>
      </c>
      <c r="C93" s="3" t="s">
        <v>54</v>
      </c>
      <c r="D93" s="4"/>
      <c r="E93" s="5" t="n">
        <f>59</f>
        <v>59.0</v>
      </c>
      <c r="F93" s="4"/>
      <c r="G93" s="5" t="n">
        <f>841303500</f>
        <v>8.413035E8</v>
      </c>
      <c r="H93" s="4"/>
      <c r="I93" s="5" t="n">
        <f>17</f>
        <v>17.0</v>
      </c>
      <c r="J93" s="4"/>
      <c r="K93" s="5" t="n">
        <f>117</f>
        <v>117.0</v>
      </c>
    </row>
    <row r="94">
      <c r="A94" s="2" t="s">
        <v>47</v>
      </c>
      <c r="B94" s="3" t="s">
        <v>53</v>
      </c>
      <c r="C94" s="3" t="s">
        <v>54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48</v>
      </c>
      <c r="B95" s="3" t="s">
        <v>53</v>
      </c>
      <c r="C95" s="3" t="s">
        <v>54</v>
      </c>
      <c r="D95" s="4"/>
      <c r="E95" s="5"/>
      <c r="F95" s="4"/>
      <c r="G95" s="5"/>
      <c r="H95" s="4"/>
      <c r="I95" s="5"/>
      <c r="J95" s="4"/>
      <c r="K95" s="5"/>
    </row>
    <row r="96">
      <c r="A96" s="2" t="s">
        <v>16</v>
      </c>
      <c r="B96" s="3" t="s">
        <v>55</v>
      </c>
      <c r="C96" s="3" t="s">
        <v>56</v>
      </c>
      <c r="D96" s="4"/>
      <c r="E96" s="5"/>
      <c r="F96" s="4"/>
      <c r="G96" s="5"/>
      <c r="H96" s="4"/>
      <c r="I96" s="5"/>
      <c r="J96" s="4"/>
      <c r="K96" s="5"/>
    </row>
    <row r="97">
      <c r="A97" s="2" t="s">
        <v>19</v>
      </c>
      <c r="B97" s="3" t="s">
        <v>55</v>
      </c>
      <c r="C97" s="3" t="s">
        <v>56</v>
      </c>
      <c r="D97" s="4"/>
      <c r="E97" s="5"/>
      <c r="F97" s="4"/>
      <c r="G97" s="5"/>
      <c r="H97" s="4"/>
      <c r="I97" s="5"/>
      <c r="J97" s="4"/>
      <c r="K97" s="5"/>
    </row>
    <row r="98">
      <c r="A98" s="2" t="s">
        <v>20</v>
      </c>
      <c r="B98" s="3" t="s">
        <v>55</v>
      </c>
      <c r="C98" s="3" t="s">
        <v>56</v>
      </c>
      <c r="D98" s="4" t="s">
        <v>21</v>
      </c>
      <c r="E98" s="5" t="str">
        <f>"－"</f>
        <v>－</v>
      </c>
      <c r="F98" s="4" t="s">
        <v>21</v>
      </c>
      <c r="G98" s="5" t="str">
        <f>"－"</f>
        <v>－</v>
      </c>
      <c r="H98" s="4" t="s">
        <v>21</v>
      </c>
      <c r="I98" s="5" t="str">
        <f>"－"</f>
        <v>－</v>
      </c>
      <c r="J98" s="4" t="s">
        <v>21</v>
      </c>
      <c r="K98" s="5" t="str">
        <f>"－"</f>
        <v>－</v>
      </c>
    </row>
    <row r="99">
      <c r="A99" s="2" t="s">
        <v>22</v>
      </c>
      <c r="B99" s="3" t="s">
        <v>55</v>
      </c>
      <c r="C99" s="3" t="s">
        <v>56</v>
      </c>
      <c r="D99" s="4"/>
      <c r="E99" s="5" t="str">
        <f>"－"</f>
        <v>－</v>
      </c>
      <c r="F99" s="4"/>
      <c r="G99" s="5" t="str">
        <f>"－"</f>
        <v>－</v>
      </c>
      <c r="H99" s="4"/>
      <c r="I99" s="5" t="str">
        <f>"－"</f>
        <v>－</v>
      </c>
      <c r="J99" s="4"/>
      <c r="K99" s="5" t="str">
        <f>"－"</f>
        <v>－</v>
      </c>
    </row>
    <row r="100">
      <c r="A100" s="2" t="s">
        <v>23</v>
      </c>
      <c r="B100" s="3" t="s">
        <v>55</v>
      </c>
      <c r="C100" s="3" t="s">
        <v>56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24</v>
      </c>
      <c r="B101" s="3" t="s">
        <v>55</v>
      </c>
      <c r="C101" s="3" t="s">
        <v>56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25</v>
      </c>
      <c r="B102" s="3" t="s">
        <v>55</v>
      </c>
      <c r="C102" s="3" t="s">
        <v>56</v>
      </c>
      <c r="D102" s="4"/>
      <c r="E102" s="5" t="str">
        <f>"－"</f>
        <v>－</v>
      </c>
      <c r="F102" s="4"/>
      <c r="G102" s="5" t="str">
        <f>"－"</f>
        <v>－</v>
      </c>
      <c r="H102" s="4"/>
      <c r="I102" s="5" t="str">
        <f>"－"</f>
        <v>－</v>
      </c>
      <c r="J102" s="4"/>
      <c r="K102" s="5" t="str">
        <f>"－"</f>
        <v>－</v>
      </c>
    </row>
    <row r="103">
      <c r="A103" s="2" t="s">
        <v>26</v>
      </c>
      <c r="B103" s="3" t="s">
        <v>55</v>
      </c>
      <c r="C103" s="3" t="s">
        <v>56</v>
      </c>
      <c r="D103" s="4"/>
      <c r="E103" s="5"/>
      <c r="F103" s="4"/>
      <c r="G103" s="5"/>
      <c r="H103" s="4"/>
      <c r="I103" s="5"/>
      <c r="J103" s="4"/>
      <c r="K103" s="5"/>
    </row>
    <row r="104">
      <c r="A104" s="2" t="s">
        <v>27</v>
      </c>
      <c r="B104" s="3" t="s">
        <v>55</v>
      </c>
      <c r="C104" s="3" t="s">
        <v>56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28</v>
      </c>
      <c r="B105" s="3" t="s">
        <v>55</v>
      </c>
      <c r="C105" s="3" t="s">
        <v>56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29</v>
      </c>
      <c r="B106" s="3" t="s">
        <v>55</v>
      </c>
      <c r="C106" s="3" t="s">
        <v>56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30</v>
      </c>
      <c r="B107" s="3" t="s">
        <v>55</v>
      </c>
      <c r="C107" s="3" t="s">
        <v>56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31</v>
      </c>
      <c r="B108" s="3" t="s">
        <v>55</v>
      </c>
      <c r="C108" s="3" t="s">
        <v>56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32</v>
      </c>
      <c r="B109" s="3" t="s">
        <v>55</v>
      </c>
      <c r="C109" s="3" t="s">
        <v>56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33</v>
      </c>
      <c r="B110" s="3" t="s">
        <v>55</v>
      </c>
      <c r="C110" s="3" t="s">
        <v>56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34</v>
      </c>
      <c r="B111" s="3" t="s">
        <v>55</v>
      </c>
      <c r="C111" s="3" t="s">
        <v>56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35</v>
      </c>
      <c r="B112" s="3" t="s">
        <v>55</v>
      </c>
      <c r="C112" s="3" t="s">
        <v>56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36</v>
      </c>
      <c r="B113" s="3" t="s">
        <v>55</v>
      </c>
      <c r="C113" s="3" t="s">
        <v>56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37</v>
      </c>
      <c r="B114" s="3" t="s">
        <v>55</v>
      </c>
      <c r="C114" s="3" t="s">
        <v>56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38</v>
      </c>
      <c r="B115" s="3" t="s">
        <v>55</v>
      </c>
      <c r="C115" s="3" t="s">
        <v>56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39</v>
      </c>
      <c r="B116" s="3" t="s">
        <v>55</v>
      </c>
      <c r="C116" s="3" t="s">
        <v>56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40</v>
      </c>
      <c r="B117" s="3" t="s">
        <v>55</v>
      </c>
      <c r="C117" s="3" t="s">
        <v>56</v>
      </c>
      <c r="D117" s="4"/>
      <c r="E117" s="5"/>
      <c r="F117" s="4"/>
      <c r="G117" s="5"/>
      <c r="H117" s="4"/>
      <c r="I117" s="5"/>
      <c r="J117" s="4"/>
      <c r="K117" s="5"/>
    </row>
    <row r="118">
      <c r="A118" s="2" t="s">
        <v>41</v>
      </c>
      <c r="B118" s="3" t="s">
        <v>55</v>
      </c>
      <c r="C118" s="3" t="s">
        <v>56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42</v>
      </c>
      <c r="B119" s="3" t="s">
        <v>55</v>
      </c>
      <c r="C119" s="3" t="s">
        <v>56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43</v>
      </c>
      <c r="B120" s="3" t="s">
        <v>55</v>
      </c>
      <c r="C120" s="3" t="s">
        <v>56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44</v>
      </c>
      <c r="B121" s="3" t="s">
        <v>55</v>
      </c>
      <c r="C121" s="3" t="s">
        <v>56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45</v>
      </c>
      <c r="B122" s="3" t="s">
        <v>55</v>
      </c>
      <c r="C122" s="3" t="s">
        <v>56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46</v>
      </c>
      <c r="B123" s="3" t="s">
        <v>55</v>
      </c>
      <c r="C123" s="3" t="s">
        <v>56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47</v>
      </c>
      <c r="B124" s="3" t="s">
        <v>55</v>
      </c>
      <c r="C124" s="3" t="s">
        <v>56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48</v>
      </c>
      <c r="B125" s="3" t="s">
        <v>55</v>
      </c>
      <c r="C125" s="3" t="s">
        <v>56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16</v>
      </c>
      <c r="B126" s="3" t="s">
        <v>57</v>
      </c>
      <c r="C126" s="3" t="s">
        <v>58</v>
      </c>
      <c r="D126" s="4"/>
      <c r="E126" s="5"/>
      <c r="F126" s="4"/>
      <c r="G126" s="5"/>
      <c r="H126" s="4"/>
      <c r="I126" s="5"/>
      <c r="J126" s="4"/>
      <c r="K126" s="5"/>
    </row>
    <row r="127">
      <c r="A127" s="2" t="s">
        <v>19</v>
      </c>
      <c r="B127" s="3" t="s">
        <v>57</v>
      </c>
      <c r="C127" s="3" t="s">
        <v>58</v>
      </c>
      <c r="D127" s="4"/>
      <c r="E127" s="5"/>
      <c r="F127" s="4"/>
      <c r="G127" s="5"/>
      <c r="H127" s="4"/>
      <c r="I127" s="5"/>
      <c r="J127" s="4"/>
      <c r="K127" s="5"/>
    </row>
    <row r="128">
      <c r="A128" s="2" t="s">
        <v>20</v>
      </c>
      <c r="B128" s="3" t="s">
        <v>57</v>
      </c>
      <c r="C128" s="3" t="s">
        <v>58</v>
      </c>
      <c r="D128" s="4" t="s">
        <v>51</v>
      </c>
      <c r="E128" s="5" t="n">
        <f>13437</f>
        <v>13437.0</v>
      </c>
      <c r="F128" s="4" t="s">
        <v>51</v>
      </c>
      <c r="G128" s="5" t="n">
        <f>335082651325</f>
        <v>3.35082651325E11</v>
      </c>
      <c r="H128" s="4"/>
      <c r="I128" s="5" t="n">
        <f>151</f>
        <v>151.0</v>
      </c>
      <c r="J128" s="4"/>
      <c r="K128" s="5" t="n">
        <f>38645</f>
        <v>38645.0</v>
      </c>
    </row>
    <row r="129">
      <c r="A129" s="2" t="s">
        <v>22</v>
      </c>
      <c r="B129" s="3" t="s">
        <v>57</v>
      </c>
      <c r="C129" s="3" t="s">
        <v>58</v>
      </c>
      <c r="D129" s="4"/>
      <c r="E129" s="5" t="n">
        <f>10900</f>
        <v>10900.0</v>
      </c>
      <c r="F129" s="4"/>
      <c r="G129" s="5" t="n">
        <f>271879207850</f>
        <v>2.7187920785E11</v>
      </c>
      <c r="H129" s="4"/>
      <c r="I129" s="5" t="n">
        <f>100</f>
        <v>100.0</v>
      </c>
      <c r="J129" s="4"/>
      <c r="K129" s="5" t="n">
        <f>37921</f>
        <v>37921.0</v>
      </c>
    </row>
    <row r="130">
      <c r="A130" s="2" t="s">
        <v>23</v>
      </c>
      <c r="B130" s="3" t="s">
        <v>57</v>
      </c>
      <c r="C130" s="3" t="s">
        <v>58</v>
      </c>
      <c r="D130" s="4"/>
      <c r="E130" s="5" t="n">
        <f>9194</f>
        <v>9194.0</v>
      </c>
      <c r="F130" s="4"/>
      <c r="G130" s="5" t="n">
        <f>229185543975</f>
        <v>2.29185543975E11</v>
      </c>
      <c r="H130" s="4" t="s">
        <v>52</v>
      </c>
      <c r="I130" s="5" t="str">
        <f>"－"</f>
        <v>－</v>
      </c>
      <c r="J130" s="4"/>
      <c r="K130" s="5" t="n">
        <f>38912</f>
        <v>38912.0</v>
      </c>
    </row>
    <row r="131">
      <c r="A131" s="2" t="s">
        <v>24</v>
      </c>
      <c r="B131" s="3" t="s">
        <v>57</v>
      </c>
      <c r="C131" s="3" t="s">
        <v>58</v>
      </c>
      <c r="D131" s="4"/>
      <c r="E131" s="5" t="n">
        <f>12809</f>
        <v>12809.0</v>
      </c>
      <c r="F131" s="4"/>
      <c r="G131" s="5" t="n">
        <f>319509327325</f>
        <v>3.19509327325E11</v>
      </c>
      <c r="H131" s="4"/>
      <c r="I131" s="5" t="n">
        <f>8</f>
        <v>8.0</v>
      </c>
      <c r="J131" s="4"/>
      <c r="K131" s="5" t="n">
        <f>38860</f>
        <v>38860.0</v>
      </c>
    </row>
    <row r="132">
      <c r="A132" s="2" t="s">
        <v>25</v>
      </c>
      <c r="B132" s="3" t="s">
        <v>57</v>
      </c>
      <c r="C132" s="3" t="s">
        <v>58</v>
      </c>
      <c r="D132" s="4"/>
      <c r="E132" s="5" t="n">
        <f>4407</f>
        <v>4407.0</v>
      </c>
      <c r="F132" s="4"/>
      <c r="G132" s="5" t="n">
        <f>109820280600</f>
        <v>1.098202806E11</v>
      </c>
      <c r="H132" s="4"/>
      <c r="I132" s="5" t="str">
        <f>"－"</f>
        <v>－</v>
      </c>
      <c r="J132" s="4"/>
      <c r="K132" s="5" t="n">
        <f>40228</f>
        <v>40228.0</v>
      </c>
    </row>
    <row r="133">
      <c r="A133" s="2" t="s">
        <v>26</v>
      </c>
      <c r="B133" s="3" t="s">
        <v>57</v>
      </c>
      <c r="C133" s="3" t="s">
        <v>58</v>
      </c>
      <c r="D133" s="4"/>
      <c r="E133" s="5"/>
      <c r="F133" s="4"/>
      <c r="G133" s="5"/>
      <c r="H133" s="4"/>
      <c r="I133" s="5"/>
      <c r="J133" s="4"/>
      <c r="K133" s="5"/>
    </row>
    <row r="134">
      <c r="A134" s="2" t="s">
        <v>27</v>
      </c>
      <c r="B134" s="3" t="s">
        <v>57</v>
      </c>
      <c r="C134" s="3" t="s">
        <v>58</v>
      </c>
      <c r="D134" s="4"/>
      <c r="E134" s="5"/>
      <c r="F134" s="4"/>
      <c r="G134" s="5"/>
      <c r="H134" s="4"/>
      <c r="I134" s="5"/>
      <c r="J134" s="4"/>
      <c r="K134" s="5"/>
    </row>
    <row r="135">
      <c r="A135" s="2" t="s">
        <v>28</v>
      </c>
      <c r="B135" s="3" t="s">
        <v>57</v>
      </c>
      <c r="C135" s="3" t="s">
        <v>58</v>
      </c>
      <c r="D135" s="4"/>
      <c r="E135" s="5" t="n">
        <f>9111</f>
        <v>9111.0</v>
      </c>
      <c r="F135" s="4"/>
      <c r="G135" s="5" t="n">
        <f>227236858750</f>
        <v>2.2723685875E11</v>
      </c>
      <c r="H135" s="4"/>
      <c r="I135" s="5" t="n">
        <f>5</f>
        <v>5.0</v>
      </c>
      <c r="J135" s="4"/>
      <c r="K135" s="5" t="n">
        <f>41934</f>
        <v>41934.0</v>
      </c>
    </row>
    <row r="136">
      <c r="A136" s="2" t="s">
        <v>29</v>
      </c>
      <c r="B136" s="3" t="s">
        <v>57</v>
      </c>
      <c r="C136" s="3" t="s">
        <v>58</v>
      </c>
      <c r="D136" s="4"/>
      <c r="E136" s="5" t="n">
        <f>11198</f>
        <v>11198.0</v>
      </c>
      <c r="F136" s="4"/>
      <c r="G136" s="5" t="n">
        <f>279309226875</f>
        <v>2.79309226875E11</v>
      </c>
      <c r="H136" s="4"/>
      <c r="I136" s="5" t="str">
        <f>"－"</f>
        <v>－</v>
      </c>
      <c r="J136" s="4"/>
      <c r="K136" s="5" t="n">
        <f>38880</f>
        <v>38880.0</v>
      </c>
    </row>
    <row r="137">
      <c r="A137" s="2" t="s">
        <v>30</v>
      </c>
      <c r="B137" s="3" t="s">
        <v>57</v>
      </c>
      <c r="C137" s="3" t="s">
        <v>58</v>
      </c>
      <c r="D137" s="4"/>
      <c r="E137" s="5" t="n">
        <f>7174</f>
        <v>7174.0</v>
      </c>
      <c r="F137" s="4"/>
      <c r="G137" s="5" t="n">
        <f>178803369375</f>
        <v>1.78803369375E11</v>
      </c>
      <c r="H137" s="4"/>
      <c r="I137" s="5" t="n">
        <f>200</f>
        <v>200.0</v>
      </c>
      <c r="J137" s="4"/>
      <c r="K137" s="5" t="n">
        <f>40758</f>
        <v>40758.0</v>
      </c>
    </row>
    <row r="138">
      <c r="A138" s="2" t="s">
        <v>31</v>
      </c>
      <c r="B138" s="3" t="s">
        <v>57</v>
      </c>
      <c r="C138" s="3" t="s">
        <v>58</v>
      </c>
      <c r="D138" s="4"/>
      <c r="E138" s="5" t="n">
        <f>11623</f>
        <v>11623.0</v>
      </c>
      <c r="F138" s="4"/>
      <c r="G138" s="5" t="n">
        <f>289685976250</f>
        <v>2.8968597625E11</v>
      </c>
      <c r="H138" s="4" t="s">
        <v>51</v>
      </c>
      <c r="I138" s="5" t="n">
        <f>400</f>
        <v>400.0</v>
      </c>
      <c r="J138" s="4"/>
      <c r="K138" s="5" t="n">
        <f>42718</f>
        <v>42718.0</v>
      </c>
    </row>
    <row r="139">
      <c r="A139" s="2" t="s">
        <v>32</v>
      </c>
      <c r="B139" s="3" t="s">
        <v>57</v>
      </c>
      <c r="C139" s="3" t="s">
        <v>58</v>
      </c>
      <c r="D139" s="4"/>
      <c r="E139" s="5" t="n">
        <f>11460</f>
        <v>11460.0</v>
      </c>
      <c r="F139" s="4"/>
      <c r="G139" s="5" t="n">
        <f>285650053750</f>
        <v>2.8565005375E11</v>
      </c>
      <c r="H139" s="4"/>
      <c r="I139" s="5" t="n">
        <f>20</f>
        <v>20.0</v>
      </c>
      <c r="J139" s="4" t="s">
        <v>51</v>
      </c>
      <c r="K139" s="5" t="n">
        <f>45010</f>
        <v>45010.0</v>
      </c>
    </row>
    <row r="140">
      <c r="A140" s="2" t="s">
        <v>33</v>
      </c>
      <c r="B140" s="3" t="s">
        <v>57</v>
      </c>
      <c r="C140" s="3" t="s">
        <v>58</v>
      </c>
      <c r="D140" s="4"/>
      <c r="E140" s="5"/>
      <c r="F140" s="4"/>
      <c r="G140" s="5"/>
      <c r="H140" s="4"/>
      <c r="I140" s="5"/>
      <c r="J140" s="4"/>
      <c r="K140" s="5"/>
    </row>
    <row r="141">
      <c r="A141" s="2" t="s">
        <v>34</v>
      </c>
      <c r="B141" s="3" t="s">
        <v>57</v>
      </c>
      <c r="C141" s="3" t="s">
        <v>58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35</v>
      </c>
      <c r="B142" s="3" t="s">
        <v>57</v>
      </c>
      <c r="C142" s="3" t="s">
        <v>58</v>
      </c>
      <c r="D142" s="4" t="s">
        <v>52</v>
      </c>
      <c r="E142" s="5" t="n">
        <f>2318</f>
        <v>2318.0</v>
      </c>
      <c r="F142" s="4" t="s">
        <v>52</v>
      </c>
      <c r="G142" s="5" t="n">
        <f>57804133750</f>
        <v>5.780413375E10</v>
      </c>
      <c r="H142" s="4"/>
      <c r="I142" s="5" t="str">
        <f>"－"</f>
        <v>－</v>
      </c>
      <c r="J142" s="4"/>
      <c r="K142" s="5" t="n">
        <f>44098</f>
        <v>44098.0</v>
      </c>
    </row>
    <row r="143">
      <c r="A143" s="2" t="s">
        <v>36</v>
      </c>
      <c r="B143" s="3" t="s">
        <v>57</v>
      </c>
      <c r="C143" s="3" t="s">
        <v>58</v>
      </c>
      <c r="D143" s="4"/>
      <c r="E143" s="5" t="n">
        <f>4732</f>
        <v>4732.0</v>
      </c>
      <c r="F143" s="4"/>
      <c r="G143" s="5" t="n">
        <f>118087823125</f>
        <v>1.18087823125E11</v>
      </c>
      <c r="H143" s="4"/>
      <c r="I143" s="5" t="n">
        <f>300</f>
        <v>300.0</v>
      </c>
      <c r="J143" s="4"/>
      <c r="K143" s="5" t="n">
        <f>42846</f>
        <v>42846.0</v>
      </c>
    </row>
    <row r="144">
      <c r="A144" s="2" t="s">
        <v>37</v>
      </c>
      <c r="B144" s="3" t="s">
        <v>57</v>
      </c>
      <c r="C144" s="3" t="s">
        <v>58</v>
      </c>
      <c r="D144" s="4"/>
      <c r="E144" s="5" t="n">
        <f>8701</f>
        <v>8701.0</v>
      </c>
      <c r="F144" s="4"/>
      <c r="G144" s="5" t="n">
        <f>217058851250</f>
        <v>2.1705885125E11</v>
      </c>
      <c r="H144" s="4"/>
      <c r="I144" s="5" t="str">
        <f>"－"</f>
        <v>－</v>
      </c>
      <c r="J144" s="4"/>
      <c r="K144" s="5" t="n">
        <f>42639</f>
        <v>42639.0</v>
      </c>
    </row>
    <row r="145">
      <c r="A145" s="2" t="s">
        <v>38</v>
      </c>
      <c r="B145" s="3" t="s">
        <v>57</v>
      </c>
      <c r="C145" s="3" t="s">
        <v>58</v>
      </c>
      <c r="D145" s="4"/>
      <c r="E145" s="5" t="n">
        <f>6879</f>
        <v>6879.0</v>
      </c>
      <c r="F145" s="4"/>
      <c r="G145" s="5" t="n">
        <f>171648250000</f>
        <v>1.7164825E11</v>
      </c>
      <c r="H145" s="4"/>
      <c r="I145" s="5" t="n">
        <f>200</f>
        <v>200.0</v>
      </c>
      <c r="J145" s="4" t="s">
        <v>52</v>
      </c>
      <c r="K145" s="5" t="n">
        <f>34842</f>
        <v>34842.0</v>
      </c>
    </row>
    <row r="146">
      <c r="A146" s="2" t="s">
        <v>39</v>
      </c>
      <c r="B146" s="3" t="s">
        <v>57</v>
      </c>
      <c r="C146" s="3" t="s">
        <v>58</v>
      </c>
      <c r="D146" s="4"/>
      <c r="E146" s="5" t="n">
        <f>5991</f>
        <v>5991.0</v>
      </c>
      <c r="F146" s="4"/>
      <c r="G146" s="5" t="n">
        <f>149447210750</f>
        <v>1.4944721075E11</v>
      </c>
      <c r="H146" s="4"/>
      <c r="I146" s="5" t="n">
        <f>156</f>
        <v>156.0</v>
      </c>
      <c r="J146" s="4"/>
      <c r="K146" s="5" t="n">
        <f>35032</f>
        <v>35032.0</v>
      </c>
    </row>
    <row r="147">
      <c r="A147" s="2" t="s">
        <v>40</v>
      </c>
      <c r="B147" s="3" t="s">
        <v>57</v>
      </c>
      <c r="C147" s="3" t="s">
        <v>58</v>
      </c>
      <c r="D147" s="4"/>
      <c r="E147" s="5"/>
      <c r="F147" s="4"/>
      <c r="G147" s="5"/>
      <c r="H147" s="4"/>
      <c r="I147" s="5"/>
      <c r="J147" s="4"/>
      <c r="K147" s="5"/>
    </row>
    <row r="148">
      <c r="A148" s="2" t="s">
        <v>41</v>
      </c>
      <c r="B148" s="3" t="s">
        <v>57</v>
      </c>
      <c r="C148" s="3" t="s">
        <v>58</v>
      </c>
      <c r="D148" s="4"/>
      <c r="E148" s="5"/>
      <c r="F148" s="4"/>
      <c r="G148" s="5"/>
      <c r="H148" s="4"/>
      <c r="I148" s="5"/>
      <c r="J148" s="4"/>
      <c r="K148" s="5"/>
    </row>
    <row r="149">
      <c r="A149" s="2" t="s">
        <v>42</v>
      </c>
      <c r="B149" s="3" t="s">
        <v>57</v>
      </c>
      <c r="C149" s="3" t="s">
        <v>58</v>
      </c>
      <c r="D149" s="4"/>
      <c r="E149" s="5" t="n">
        <f>8977</f>
        <v>8977.0</v>
      </c>
      <c r="F149" s="4"/>
      <c r="G149" s="5" t="n">
        <f>223947839250</f>
        <v>2.2394783925E11</v>
      </c>
      <c r="H149" s="4"/>
      <c r="I149" s="5" t="n">
        <f>316</f>
        <v>316.0</v>
      </c>
      <c r="J149" s="4"/>
      <c r="K149" s="5" t="n">
        <f>36768</f>
        <v>36768.0</v>
      </c>
    </row>
    <row r="150">
      <c r="A150" s="2" t="s">
        <v>43</v>
      </c>
      <c r="B150" s="3" t="s">
        <v>57</v>
      </c>
      <c r="C150" s="3" t="s">
        <v>58</v>
      </c>
      <c r="D150" s="4"/>
      <c r="E150" s="5" t="n">
        <f>11434</f>
        <v>11434.0</v>
      </c>
      <c r="F150" s="4"/>
      <c r="G150" s="5" t="n">
        <f>285263775500</f>
        <v>2.852637755E11</v>
      </c>
      <c r="H150" s="4"/>
      <c r="I150" s="5" t="str">
        <f>"－"</f>
        <v>－</v>
      </c>
      <c r="J150" s="4"/>
      <c r="K150" s="5" t="n">
        <f>37074</f>
        <v>37074.0</v>
      </c>
    </row>
    <row r="151">
      <c r="A151" s="2" t="s">
        <v>44</v>
      </c>
      <c r="B151" s="3" t="s">
        <v>57</v>
      </c>
      <c r="C151" s="3" t="s">
        <v>58</v>
      </c>
      <c r="D151" s="4"/>
      <c r="E151" s="5" t="n">
        <f>7800</f>
        <v>7800.0</v>
      </c>
      <c r="F151" s="4"/>
      <c r="G151" s="5" t="n">
        <f>194614730625</f>
        <v>1.94614730625E11</v>
      </c>
      <c r="H151" s="4"/>
      <c r="I151" s="5" t="str">
        <f>"－"</f>
        <v>－</v>
      </c>
      <c r="J151" s="4"/>
      <c r="K151" s="5" t="n">
        <f>37686</f>
        <v>37686.0</v>
      </c>
    </row>
    <row r="152">
      <c r="A152" s="2" t="s">
        <v>45</v>
      </c>
      <c r="B152" s="3" t="s">
        <v>57</v>
      </c>
      <c r="C152" s="3" t="s">
        <v>58</v>
      </c>
      <c r="D152" s="4"/>
      <c r="E152" s="5" t="n">
        <f>11094</f>
        <v>11094.0</v>
      </c>
      <c r="F152" s="4"/>
      <c r="G152" s="5" t="n">
        <f>276739384375</f>
        <v>2.76739384375E11</v>
      </c>
      <c r="H152" s="4"/>
      <c r="I152" s="5" t="str">
        <f>"－"</f>
        <v>－</v>
      </c>
      <c r="J152" s="4"/>
      <c r="K152" s="5" t="n">
        <f>38242</f>
        <v>38242.0</v>
      </c>
    </row>
    <row r="153">
      <c r="A153" s="2" t="s">
        <v>46</v>
      </c>
      <c r="B153" s="3" t="s">
        <v>57</v>
      </c>
      <c r="C153" s="3" t="s">
        <v>58</v>
      </c>
      <c r="D153" s="4"/>
      <c r="E153" s="5" t="n">
        <f>3932</f>
        <v>3932.0</v>
      </c>
      <c r="F153" s="4"/>
      <c r="G153" s="5" t="n">
        <f>98078781000</f>
        <v>9.8078781E10</v>
      </c>
      <c r="H153" s="4"/>
      <c r="I153" s="5" t="n">
        <f>50</f>
        <v>50.0</v>
      </c>
      <c r="J153" s="4"/>
      <c r="K153" s="5" t="n">
        <f>38940</f>
        <v>38940.0</v>
      </c>
    </row>
    <row r="154">
      <c r="A154" s="2" t="s">
        <v>47</v>
      </c>
      <c r="B154" s="3" t="s">
        <v>57</v>
      </c>
      <c r="C154" s="3" t="s">
        <v>58</v>
      </c>
      <c r="D154" s="4"/>
      <c r="E154" s="5"/>
      <c r="F154" s="4"/>
      <c r="G154" s="5"/>
      <c r="H154" s="4"/>
      <c r="I154" s="5"/>
      <c r="J154" s="4"/>
      <c r="K154" s="5"/>
    </row>
    <row r="155">
      <c r="A155" s="2" t="s">
        <v>48</v>
      </c>
      <c r="B155" s="3" t="s">
        <v>57</v>
      </c>
      <c r="C155" s="3" t="s">
        <v>58</v>
      </c>
      <c r="D155" s="4"/>
      <c r="E155" s="5"/>
      <c r="F155" s="4"/>
      <c r="G155" s="5"/>
      <c r="H155" s="4"/>
      <c r="I155" s="5"/>
      <c r="J155" s="4"/>
      <c r="K155" s="5"/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