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<sst xmlns="http://schemas.openxmlformats.org/spreadsheetml/2006/main" count="513" uniqueCount="60">
  <si>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</si>
  <si>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</si>
  <si>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</si>
  <si>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</si>
  <si>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</si>
  <si>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</si>
  <si>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</si>
  <si>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</si>
  <si>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</si>
  <si>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</si>
  <si>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</si>
  <si>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</si>
  <si>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</si>
  <si>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</si>
  <si>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</si>
  <si>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</si>
  <si>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7.1</t>
  </si>
  <si>
    <t>中期国債先物</t>
  </si>
  <si>
    <t>5-year JGB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</si>
  <si>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</si>
  <si>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</si>
  <si>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</si>
  <si>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</si>
  <si>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</si>
  <si>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</si>
  <si>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</si>
  <si>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</si>
  <si>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</si>
  <si>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</si>
  <si>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</si>
  <si>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</si>
  <si>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</si>
  <si>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</si>
  <si>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</si>
  <si>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</si>
  <si>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</si>
  <si>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</si>
  <si>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</si>
  <si>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</si>
  <si>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</si>
  <si>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</si>
  <si>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</si>
  <si>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</si>
  <si>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</si>
  <si>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</si>
  <si>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</si>
  <si>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</si>
  <si>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</si>
  <si>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</si>
  <si>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</si>
  <si>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長期国債先物</t>
  </si>
  <si>
    <t>10-year JGB Futures</t>
  </si>
  <si>
    <t>●</t>
  </si>
  <si>
    <t>◎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</si>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</sst>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60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 t="s">
        <v>19</v>
      </c>
      <c r="E6" s="5" t="str">
        <f>"－"</f>
        <v>－</v>
      </c>
      <c r="F6" s="4" t="s">
        <v>19</v>
      </c>
      <c r="G6" s="5" t="str">
        <f>"－"</f>
        <v>－</v>
      </c>
      <c r="H6" s="4" t="s">
        <v>19</v>
      </c>
      <c r="I6" s="5" t="str">
        <f>"－"</f>
        <v>－</v>
      </c>
      <c r="J6" s="4" t="s">
        <v>19</v>
      </c>
      <c r="K6" s="5" t="str">
        <f>"－"</f>
        <v>－</v>
      </c>
    </row>
    <row r="7">
      <c r="A7" s="2" t="s">
        <v>20</v>
      </c>
      <c r="B7" s="3" t="s">
        <v>17</v>
      </c>
      <c r="C7" s="3" t="s">
        <v>18</v>
      </c>
      <c r="D7" s="4"/>
      <c r="E7" s="5" t="str">
        <f>"－"</f>
        <v>－</v>
      </c>
      <c r="F7" s="4"/>
      <c r="G7" s="5" t="str">
        <f>"－"</f>
        <v>－</v>
      </c>
      <c r="H7" s="4"/>
      <c r="I7" s="5" t="str">
        <f>"－"</f>
        <v>－</v>
      </c>
      <c r="J7" s="4"/>
      <c r="K7" s="5" t="str">
        <f>"－"</f>
        <v>－</v>
      </c>
    </row>
    <row r="8">
      <c r="A8" s="2" t="s">
        <v>21</v>
      </c>
      <c r="B8" s="3" t="s">
        <v>17</v>
      </c>
      <c r="C8" s="3" t="s">
        <v>18</v>
      </c>
      <c r="D8" s="4"/>
      <c r="E8" s="5" t="str">
        <f>"－"</f>
        <v>－</v>
      </c>
      <c r="F8" s="4"/>
      <c r="G8" s="5" t="str">
        <f>"－"</f>
        <v>－</v>
      </c>
      <c r="H8" s="4"/>
      <c r="I8" s="5" t="str">
        <f>"－"</f>
        <v>－</v>
      </c>
      <c r="J8" s="4"/>
      <c r="K8" s="5" t="str">
        <f>"－"</f>
        <v>－</v>
      </c>
    </row>
    <row r="9">
      <c r="A9" s="2" t="s">
        <v>22</v>
      </c>
      <c r="B9" s="3" t="s">
        <v>17</v>
      </c>
      <c r="C9" s="3" t="s">
        <v>18</v>
      </c>
      <c r="D9" s="4"/>
      <c r="E9" s="5" t="str">
        <f>"－"</f>
        <v>－</v>
      </c>
      <c r="F9" s="4"/>
      <c r="G9" s="5" t="str">
        <f>"－"</f>
        <v>－</v>
      </c>
      <c r="H9" s="4"/>
      <c r="I9" s="5" t="str">
        <f>"－"</f>
        <v>－</v>
      </c>
      <c r="J9" s="4"/>
      <c r="K9" s="5" t="str">
        <f>"－"</f>
        <v>－</v>
      </c>
    </row>
    <row r="10">
      <c r="A10" s="2" t="s">
        <v>23</v>
      </c>
      <c r="B10" s="3" t="s">
        <v>17</v>
      </c>
      <c r="C10" s="3" t="s">
        <v>18</v>
      </c>
      <c r="D10" s="4"/>
      <c r="E10" s="5" t="str">
        <f>"－"</f>
        <v>－</v>
      </c>
      <c r="F10" s="4"/>
      <c r="G10" s="5" t="str">
        <f>"－"</f>
        <v>－</v>
      </c>
      <c r="H10" s="4"/>
      <c r="I10" s="5" t="str">
        <f>"－"</f>
        <v>－</v>
      </c>
      <c r="J10" s="4"/>
      <c r="K10" s="5" t="str">
        <f>"－"</f>
        <v>－</v>
      </c>
    </row>
    <row r="11">
      <c r="A11" s="2" t="s">
        <v>24</v>
      </c>
      <c r="B11" s="3" t="s">
        <v>17</v>
      </c>
      <c r="C11" s="3" t="s">
        <v>18</v>
      </c>
      <c r="D11" s="4"/>
      <c r="E11" s="5"/>
      <c r="F11" s="4"/>
      <c r="G11" s="5"/>
      <c r="H11" s="4"/>
      <c r="I11" s="5"/>
      <c r="J11" s="4"/>
      <c r="K11" s="5"/>
    </row>
    <row r="12">
      <c r="A12" s="2" t="s">
        <v>25</v>
      </c>
      <c r="B12" s="3" t="s">
        <v>17</v>
      </c>
      <c r="C12" s="3" t="s">
        <v>18</v>
      </c>
      <c r="D12" s="4"/>
      <c r="E12" s="5"/>
      <c r="F12" s="4"/>
      <c r="G12" s="5"/>
      <c r="H12" s="4"/>
      <c r="I12" s="5"/>
      <c r="J12" s="4"/>
      <c r="K12" s="5"/>
    </row>
    <row r="13">
      <c r="A13" s="2" t="s">
        <v>26</v>
      </c>
      <c r="B13" s="3" t="s">
        <v>17</v>
      </c>
      <c r="C13" s="3" t="s">
        <v>18</v>
      </c>
      <c r="D13" s="4"/>
      <c r="E13" s="5" t="str">
        <f>"－"</f>
        <v>－</v>
      </c>
      <c r="F13" s="4"/>
      <c r="G13" s="5" t="str">
        <f>"－"</f>
        <v>－</v>
      </c>
      <c r="H13" s="4"/>
      <c r="I13" s="5" t="str">
        <f>"－"</f>
        <v>－</v>
      </c>
      <c r="J13" s="4"/>
      <c r="K13" s="5" t="str">
        <f>"－"</f>
        <v>－</v>
      </c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 t="str">
        <f>"－"</f>
        <v>－</v>
      </c>
      <c r="F15" s="4"/>
      <c r="G15" s="5" t="str">
        <f>"－"</f>
        <v>－</v>
      </c>
      <c r="H15" s="4"/>
      <c r="I15" s="5" t="str">
        <f>"－"</f>
        <v>－</v>
      </c>
      <c r="J15" s="4"/>
      <c r="K15" s="5" t="str">
        <f>"－"</f>
        <v>－</v>
      </c>
    </row>
    <row r="16">
      <c r="A16" s="2" t="s">
        <v>29</v>
      </c>
      <c r="B16" s="3" t="s">
        <v>17</v>
      </c>
      <c r="C16" s="3" t="s">
        <v>18</v>
      </c>
      <c r="D16" s="4"/>
      <c r="E16" s="5" t="str">
        <f>"－"</f>
        <v>－</v>
      </c>
      <c r="F16" s="4"/>
      <c r="G16" s="5" t="str">
        <f>"－"</f>
        <v>－</v>
      </c>
      <c r="H16" s="4"/>
      <c r="I16" s="5" t="str">
        <f>"－"</f>
        <v>－</v>
      </c>
      <c r="J16" s="4"/>
      <c r="K16" s="5" t="str">
        <f>"－"</f>
        <v>－</v>
      </c>
    </row>
    <row r="17">
      <c r="A17" s="2" t="s">
        <v>30</v>
      </c>
      <c r="B17" s="3" t="s">
        <v>17</v>
      </c>
      <c r="C17" s="3" t="s">
        <v>18</v>
      </c>
      <c r="D17" s="4"/>
      <c r="E17" s="5" t="str">
        <f>"－"</f>
        <v>－</v>
      </c>
      <c r="F17" s="4"/>
      <c r="G17" s="5" t="str">
        <f>"－"</f>
        <v>－</v>
      </c>
      <c r="H17" s="4"/>
      <c r="I17" s="5" t="str">
        <f>"－"</f>
        <v>－</v>
      </c>
      <c r="J17" s="4"/>
      <c r="K17" s="5" t="str">
        <f>"－"</f>
        <v>－</v>
      </c>
    </row>
    <row r="18">
      <c r="A18" s="2" t="s">
        <v>31</v>
      </c>
      <c r="B18" s="3" t="s">
        <v>17</v>
      </c>
      <c r="C18" s="3" t="s">
        <v>18</v>
      </c>
      <c r="D18" s="4"/>
      <c r="E18" s="5"/>
      <c r="F18" s="4"/>
      <c r="G18" s="5"/>
      <c r="H18" s="4"/>
      <c r="I18" s="5"/>
      <c r="J18" s="4"/>
      <c r="K18" s="5"/>
    </row>
    <row r="19">
      <c r="A19" s="2" t="s">
        <v>32</v>
      </c>
      <c r="B19" s="3" t="s">
        <v>17</v>
      </c>
      <c r="C19" s="3" t="s">
        <v>18</v>
      </c>
      <c r="D19" s="4"/>
      <c r="E19" s="5"/>
      <c r="F19" s="4"/>
      <c r="G19" s="5"/>
      <c r="H19" s="4"/>
      <c r="I19" s="5"/>
      <c r="J19" s="4"/>
      <c r="K19" s="5"/>
    </row>
    <row r="20">
      <c r="A20" s="2" t="s">
        <v>33</v>
      </c>
      <c r="B20" s="3" t="s">
        <v>17</v>
      </c>
      <c r="C20" s="3" t="s">
        <v>18</v>
      </c>
      <c r="D20" s="4"/>
      <c r="E20" s="5"/>
      <c r="F20" s="4"/>
      <c r="G20" s="5"/>
      <c r="H20" s="4"/>
      <c r="I20" s="5"/>
      <c r="J20" s="4"/>
      <c r="K20" s="5"/>
    </row>
    <row r="21">
      <c r="A21" s="2" t="s">
        <v>34</v>
      </c>
      <c r="B21" s="3" t="s">
        <v>17</v>
      </c>
      <c r="C21" s="3" t="s">
        <v>18</v>
      </c>
      <c r="D21" s="4"/>
      <c r="E21" s="5" t="str">
        <f>"－"</f>
        <v>－</v>
      </c>
      <c r="F21" s="4"/>
      <c r="G21" s="5" t="str">
        <f>"－"</f>
        <v>－</v>
      </c>
      <c r="H21" s="4"/>
      <c r="I21" s="5" t="str">
        <f>"－"</f>
        <v>－</v>
      </c>
      <c r="J21" s="4"/>
      <c r="K21" s="5" t="str">
        <f>"－"</f>
        <v>－</v>
      </c>
    </row>
    <row r="22">
      <c r="A22" s="2" t="s">
        <v>35</v>
      </c>
      <c r="B22" s="3" t="s">
        <v>17</v>
      </c>
      <c r="C22" s="3" t="s">
        <v>18</v>
      </c>
      <c r="D22" s="4"/>
      <c r="E22" s="5" t="str">
        <f>"－"</f>
        <v>－</v>
      </c>
      <c r="F22" s="4"/>
      <c r="G22" s="5" t="str">
        <f>"－"</f>
        <v>－</v>
      </c>
      <c r="H22" s="4"/>
      <c r="I22" s="5" t="str">
        <f>"－"</f>
        <v>－</v>
      </c>
      <c r="J22" s="4"/>
      <c r="K22" s="5" t="str">
        <f>"－"</f>
        <v>－</v>
      </c>
    </row>
    <row r="23">
      <c r="A23" s="2" t="s">
        <v>36</v>
      </c>
      <c r="B23" s="3" t="s">
        <v>17</v>
      </c>
      <c r="C23" s="3" t="s">
        <v>18</v>
      </c>
      <c r="D23" s="4"/>
      <c r="E23" s="5" t="str">
        <f>"－"</f>
        <v>－</v>
      </c>
      <c r="F23" s="4"/>
      <c r="G23" s="5" t="str">
        <f>"－"</f>
        <v>－</v>
      </c>
      <c r="H23" s="4"/>
      <c r="I23" s="5" t="str">
        <f>"－"</f>
        <v>－</v>
      </c>
      <c r="J23" s="4"/>
      <c r="K23" s="5" t="str">
        <f>"－"</f>
        <v>－</v>
      </c>
    </row>
    <row r="24">
      <c r="A24" s="2" t="s">
        <v>37</v>
      </c>
      <c r="B24" s="3" t="s">
        <v>17</v>
      </c>
      <c r="C24" s="3" t="s">
        <v>18</v>
      </c>
      <c r="D24" s="4"/>
      <c r="E24" s="5" t="str">
        <f>"－"</f>
        <v>－</v>
      </c>
      <c r="F24" s="4"/>
      <c r="G24" s="5" t="str">
        <f>"－"</f>
        <v>－</v>
      </c>
      <c r="H24" s="4"/>
      <c r="I24" s="5" t="str">
        <f>"－"</f>
        <v>－</v>
      </c>
      <c r="J24" s="4"/>
      <c r="K24" s="5" t="str">
        <f>"－"</f>
        <v>－</v>
      </c>
    </row>
    <row r="25">
      <c r="A25" s="2" t="s">
        <v>38</v>
      </c>
      <c r="B25" s="3" t="s">
        <v>17</v>
      </c>
      <c r="C25" s="3" t="s">
        <v>18</v>
      </c>
      <c r="D25" s="4"/>
      <c r="E25" s="5"/>
      <c r="F25" s="4"/>
      <c r="G25" s="5"/>
      <c r="H25" s="4"/>
      <c r="I25" s="5"/>
      <c r="J25" s="4"/>
      <c r="K25" s="5"/>
    </row>
    <row r="26">
      <c r="A26" s="2" t="s">
        <v>39</v>
      </c>
      <c r="B26" s="3" t="s">
        <v>17</v>
      </c>
      <c r="C26" s="3" t="s">
        <v>18</v>
      </c>
      <c r="D26" s="4"/>
      <c r="E26" s="5"/>
      <c r="F26" s="4"/>
      <c r="G26" s="5"/>
      <c r="H26" s="4"/>
      <c r="I26" s="5"/>
      <c r="J26" s="4"/>
      <c r="K26" s="5"/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 t="str">
        <f>"－"</f>
        <v>－</v>
      </c>
      <c r="F28" s="4"/>
      <c r="G28" s="5" t="str">
        <f>"－"</f>
        <v>－</v>
      </c>
      <c r="H28" s="4"/>
      <c r="I28" s="5" t="str">
        <f>"－"</f>
        <v>－</v>
      </c>
      <c r="J28" s="4"/>
      <c r="K28" s="5" t="str">
        <f>"－"</f>
        <v>－</v>
      </c>
    </row>
    <row r="29">
      <c r="A29" s="2" t="s">
        <v>42</v>
      </c>
      <c r="B29" s="3" t="s">
        <v>17</v>
      </c>
      <c r="C29" s="3" t="s">
        <v>18</v>
      </c>
      <c r="D29" s="4"/>
      <c r="E29" s="5" t="str">
        <f>"－"</f>
        <v>－</v>
      </c>
      <c r="F29" s="4"/>
      <c r="G29" s="5" t="str">
        <f>"－"</f>
        <v>－</v>
      </c>
      <c r="H29" s="4"/>
      <c r="I29" s="5" t="str">
        <f>"－"</f>
        <v>－</v>
      </c>
      <c r="J29" s="4"/>
      <c r="K29" s="5" t="str">
        <f>"－"</f>
        <v>－</v>
      </c>
    </row>
    <row r="30">
      <c r="A30" s="2" t="s">
        <v>43</v>
      </c>
      <c r="B30" s="3" t="s">
        <v>17</v>
      </c>
      <c r="C30" s="3" t="s">
        <v>18</v>
      </c>
      <c r="D30" s="4"/>
      <c r="E30" s="5" t="str">
        <f>"－"</f>
        <v>－</v>
      </c>
      <c r="F30" s="4"/>
      <c r="G30" s="5" t="str">
        <f>"－"</f>
        <v>－</v>
      </c>
      <c r="H30" s="4"/>
      <c r="I30" s="5" t="str">
        <f>"－"</f>
        <v>－</v>
      </c>
      <c r="J30" s="4"/>
      <c r="K30" s="5" t="str">
        <f>"－"</f>
        <v>－</v>
      </c>
    </row>
    <row r="31">
      <c r="A31" s="2" t="s">
        <v>44</v>
      </c>
      <c r="B31" s="3" t="s">
        <v>17</v>
      </c>
      <c r="C31" s="3" t="s">
        <v>18</v>
      </c>
      <c r="D31" s="4"/>
      <c r="E31" s="5" t="str">
        <f>"－"</f>
        <v>－</v>
      </c>
      <c r="F31" s="4"/>
      <c r="G31" s="5" t="str">
        <f>"－"</f>
        <v>－</v>
      </c>
      <c r="H31" s="4"/>
      <c r="I31" s="5" t="str">
        <f>"－"</f>
        <v>－</v>
      </c>
      <c r="J31" s="4"/>
      <c r="K31" s="5" t="str">
        <f>"－"</f>
        <v>－</v>
      </c>
    </row>
    <row r="32">
      <c r="A32" s="2" t="s">
        <v>45</v>
      </c>
      <c r="B32" s="3" t="s">
        <v>17</v>
      </c>
      <c r="C32" s="3" t="s">
        <v>18</v>
      </c>
      <c r="D32" s="4"/>
      <c r="E32" s="5"/>
      <c r="F32" s="4"/>
      <c r="G32" s="5"/>
      <c r="H32" s="4"/>
      <c r="I32" s="5"/>
      <c r="J32" s="4"/>
      <c r="K32" s="5"/>
    </row>
    <row r="33">
      <c r="A33" s="2" t="s">
        <v>46</v>
      </c>
      <c r="B33" s="3" t="s">
        <v>17</v>
      </c>
      <c r="C33" s="3" t="s">
        <v>18</v>
      </c>
      <c r="D33" s="4"/>
      <c r="E33" s="5"/>
      <c r="F33" s="4"/>
      <c r="G33" s="5"/>
      <c r="H33" s="4"/>
      <c r="I33" s="5"/>
      <c r="J33" s="4"/>
      <c r="K33" s="5"/>
    </row>
    <row r="34">
      <c r="A34" s="2" t="s">
        <v>47</v>
      </c>
      <c r="B34" s="3" t="s">
        <v>17</v>
      </c>
      <c r="C34" s="3" t="s">
        <v>18</v>
      </c>
      <c r="D34" s="4"/>
      <c r="E34" s="5" t="str">
        <f>"－"</f>
        <v>－</v>
      </c>
      <c r="F34" s="4"/>
      <c r="G34" s="5" t="str">
        <f>"－"</f>
        <v>－</v>
      </c>
      <c r="H34" s="4"/>
      <c r="I34" s="5" t="str">
        <f>"－"</f>
        <v>－</v>
      </c>
      <c r="J34" s="4"/>
      <c r="K34" s="5" t="str">
        <f>"－"</f>
        <v>－</v>
      </c>
    </row>
    <row r="35">
      <c r="A35" s="2" t="s">
        <v>48</v>
      </c>
      <c r="B35" s="3" t="s">
        <v>17</v>
      </c>
      <c r="C35" s="3" t="s">
        <v>18</v>
      </c>
      <c r="D35" s="4"/>
      <c r="E35" s="5" t="str">
        <f>"－"</f>
        <v>－</v>
      </c>
      <c r="F35" s="4"/>
      <c r="G35" s="5" t="str">
        <f>"－"</f>
        <v>－</v>
      </c>
      <c r="H35" s="4"/>
      <c r="I35" s="5" t="str">
        <f>"－"</f>
        <v>－</v>
      </c>
      <c r="J35" s="4"/>
      <c r="K35" s="5" t="str">
        <f>"－"</f>
        <v>－</v>
      </c>
    </row>
    <row r="36">
      <c r="A36" s="2" t="s">
        <v>49</v>
      </c>
      <c r="B36" s="3" t="s">
        <v>17</v>
      </c>
      <c r="C36" s="3" t="s">
        <v>18</v>
      </c>
      <c r="D36" s="4"/>
      <c r="E36" s="5" t="str">
        <f>"－"</f>
        <v>－</v>
      </c>
      <c r="F36" s="4"/>
      <c r="G36" s="5" t="str">
        <f>"－"</f>
        <v>－</v>
      </c>
      <c r="H36" s="4"/>
      <c r="I36" s="5" t="str">
        <f>"－"</f>
        <v>－</v>
      </c>
      <c r="J36" s="4"/>
      <c r="K36" s="5" t="str">
        <f>"－"</f>
        <v>－</v>
      </c>
    </row>
    <row r="37">
      <c r="A37" s="2" t="s">
        <v>16</v>
      </c>
      <c r="B37" s="3" t="s">
        <v>50</v>
      </c>
      <c r="C37" s="3" t="s">
        <v>51</v>
      </c>
      <c r="D37" s="4"/>
      <c r="E37" s="5" t="n">
        <f>45016</f>
        <v>45016.0</v>
      </c>
      <c r="F37" s="4"/>
      <c r="G37" s="5" t="n">
        <f>6419792700000</f>
        <v>6.4197927E12</v>
      </c>
      <c r="H37" s="4"/>
      <c r="I37" s="5" t="n">
        <f>10764</f>
        <v>10764.0</v>
      </c>
      <c r="J37" s="4"/>
      <c r="K37" s="5" t="n">
        <f>200790</f>
        <v>200790.0</v>
      </c>
    </row>
    <row r="38">
      <c r="A38" s="2" t="s">
        <v>20</v>
      </c>
      <c r="B38" s="3" t="s">
        <v>50</v>
      </c>
      <c r="C38" s="3" t="s">
        <v>51</v>
      </c>
      <c r="D38" s="4"/>
      <c r="E38" s="5" t="n">
        <f>45602</f>
        <v>45602.0</v>
      </c>
      <c r="F38" s="4"/>
      <c r="G38" s="5" t="n">
        <f>6497393835000</f>
        <v>6.497393835E12</v>
      </c>
      <c r="H38" s="4"/>
      <c r="I38" s="5" t="n">
        <f>10464</f>
        <v>10464.0</v>
      </c>
      <c r="J38" s="4" t="s">
        <v>52</v>
      </c>
      <c r="K38" s="5" t="n">
        <f>197222</f>
        <v>197222.0</v>
      </c>
    </row>
    <row r="39">
      <c r="A39" s="2" t="s">
        <v>21</v>
      </c>
      <c r="B39" s="3" t="s">
        <v>50</v>
      </c>
      <c r="C39" s="3" t="s">
        <v>51</v>
      </c>
      <c r="D39" s="4"/>
      <c r="E39" s="5" t="n">
        <f>35104</f>
        <v>35104.0</v>
      </c>
      <c r="F39" s="4"/>
      <c r="G39" s="5" t="n">
        <f>4999945135000</f>
        <v>4.999945135E12</v>
      </c>
      <c r="H39" s="4"/>
      <c r="I39" s="5" t="n">
        <f>7769</f>
        <v>7769.0</v>
      </c>
      <c r="J39" s="4"/>
      <c r="K39" s="5" t="n">
        <f>197760</f>
        <v>197760.0</v>
      </c>
    </row>
    <row r="40">
      <c r="A40" s="2" t="s">
        <v>22</v>
      </c>
      <c r="B40" s="3" t="s">
        <v>50</v>
      </c>
      <c r="C40" s="3" t="s">
        <v>51</v>
      </c>
      <c r="D40" s="4"/>
      <c r="E40" s="5" t="n">
        <f>37167</f>
        <v>37167.0</v>
      </c>
      <c r="F40" s="4"/>
      <c r="G40" s="5" t="n">
        <f>5302881715000</f>
        <v>5.302881715E12</v>
      </c>
      <c r="H40" s="4"/>
      <c r="I40" s="5" t="n">
        <f>5601</f>
        <v>5601.0</v>
      </c>
      <c r="J40" s="4"/>
      <c r="K40" s="5" t="n">
        <f>197662</f>
        <v>197662.0</v>
      </c>
    </row>
    <row r="41">
      <c r="A41" s="2" t="s">
        <v>23</v>
      </c>
      <c r="B41" s="3" t="s">
        <v>50</v>
      </c>
      <c r="C41" s="3" t="s">
        <v>51</v>
      </c>
      <c r="D41" s="4" t="s">
        <v>52</v>
      </c>
      <c r="E41" s="5" t="n">
        <f>22520</f>
        <v>22520.0</v>
      </c>
      <c r="F41" s="4" t="s">
        <v>52</v>
      </c>
      <c r="G41" s="5" t="n">
        <f>3216494990000</f>
        <v>3.21649499E12</v>
      </c>
      <c r="H41" s="4" t="s">
        <v>52</v>
      </c>
      <c r="I41" s="5" t="n">
        <f>3156</f>
        <v>3156.0</v>
      </c>
      <c r="J41" s="4"/>
      <c r="K41" s="5" t="n">
        <f>198424</f>
        <v>198424.0</v>
      </c>
    </row>
    <row r="42">
      <c r="A42" s="2" t="s">
        <v>24</v>
      </c>
      <c r="B42" s="3" t="s">
        <v>50</v>
      </c>
      <c r="C42" s="3" t="s">
        <v>51</v>
      </c>
      <c r="D42" s="4"/>
      <c r="E42" s="5"/>
      <c r="F42" s="4"/>
      <c r="G42" s="5"/>
      <c r="H42" s="4"/>
      <c r="I42" s="5"/>
      <c r="J42" s="4"/>
      <c r="K42" s="5"/>
    </row>
    <row r="43">
      <c r="A43" s="2" t="s">
        <v>25</v>
      </c>
      <c r="B43" s="3" t="s">
        <v>50</v>
      </c>
      <c r="C43" s="3" t="s">
        <v>51</v>
      </c>
      <c r="D43" s="4"/>
      <c r="E43" s="5"/>
      <c r="F43" s="4"/>
      <c r="G43" s="5"/>
      <c r="H43" s="4"/>
      <c r="I43" s="5"/>
      <c r="J43" s="4"/>
      <c r="K43" s="5"/>
    </row>
    <row r="44">
      <c r="A44" s="2" t="s">
        <v>26</v>
      </c>
      <c r="B44" s="3" t="s">
        <v>50</v>
      </c>
      <c r="C44" s="3" t="s">
        <v>51</v>
      </c>
      <c r="D44" s="4"/>
      <c r="E44" s="5" t="n">
        <f>35883</f>
        <v>35883.0</v>
      </c>
      <c r="F44" s="4"/>
      <c r="G44" s="5" t="n">
        <f>5124731100000</f>
        <v>5.1247311E12</v>
      </c>
      <c r="H44" s="4"/>
      <c r="I44" s="5" t="n">
        <f>5832</f>
        <v>5832.0</v>
      </c>
      <c r="J44" s="4"/>
      <c r="K44" s="5" t="n">
        <f>199344</f>
        <v>199344.0</v>
      </c>
    </row>
    <row r="45">
      <c r="A45" s="2" t="s">
        <v>27</v>
      </c>
      <c r="B45" s="3" t="s">
        <v>50</v>
      </c>
      <c r="C45" s="3" t="s">
        <v>51</v>
      </c>
      <c r="D45" s="4"/>
      <c r="E45" s="5" t="n">
        <f>32405</f>
        <v>32405.0</v>
      </c>
      <c r="F45" s="4"/>
      <c r="G45" s="5" t="n">
        <f>4626485110000</f>
        <v>4.62648511E12</v>
      </c>
      <c r="H45" s="4"/>
      <c r="I45" s="5" t="n">
        <f>4726</f>
        <v>4726.0</v>
      </c>
      <c r="J45" s="4"/>
      <c r="K45" s="5" t="n">
        <f>199398</f>
        <v>199398.0</v>
      </c>
    </row>
    <row r="46">
      <c r="A46" s="2" t="s">
        <v>28</v>
      </c>
      <c r="B46" s="3" t="s">
        <v>50</v>
      </c>
      <c r="C46" s="3" t="s">
        <v>51</v>
      </c>
      <c r="D46" s="4"/>
      <c r="E46" s="5" t="n">
        <f>27389</f>
        <v>27389.0</v>
      </c>
      <c r="F46" s="4"/>
      <c r="G46" s="5" t="n">
        <f>3910813595000</f>
        <v>3.910813595E12</v>
      </c>
      <c r="H46" s="4"/>
      <c r="I46" s="5" t="n">
        <f>4123</f>
        <v>4123.0</v>
      </c>
      <c r="J46" s="4"/>
      <c r="K46" s="5" t="n">
        <f>200941</f>
        <v>200941.0</v>
      </c>
    </row>
    <row r="47">
      <c r="A47" s="2" t="s">
        <v>29</v>
      </c>
      <c r="B47" s="3" t="s">
        <v>50</v>
      </c>
      <c r="C47" s="3" t="s">
        <v>51</v>
      </c>
      <c r="D47" s="4"/>
      <c r="E47" s="5" t="n">
        <f>29131</f>
        <v>29131.0</v>
      </c>
      <c r="F47" s="4"/>
      <c r="G47" s="5" t="n">
        <f>4161434750000</f>
        <v>4.16143475E12</v>
      </c>
      <c r="H47" s="4"/>
      <c r="I47" s="5" t="n">
        <f>5021</f>
        <v>5021.0</v>
      </c>
      <c r="J47" s="4"/>
      <c r="K47" s="5" t="n">
        <f>202156</f>
        <v>202156.0</v>
      </c>
    </row>
    <row r="48">
      <c r="A48" s="2" t="s">
        <v>30</v>
      </c>
      <c r="B48" s="3" t="s">
        <v>50</v>
      </c>
      <c r="C48" s="3" t="s">
        <v>51</v>
      </c>
      <c r="D48" s="4"/>
      <c r="E48" s="5" t="n">
        <f>40824</f>
        <v>40824.0</v>
      </c>
      <c r="F48" s="4"/>
      <c r="G48" s="5" t="n">
        <f>5839577760000</f>
        <v>5.83957776E12</v>
      </c>
      <c r="H48" s="4"/>
      <c r="I48" s="5" t="n">
        <f>8831</f>
        <v>8831.0</v>
      </c>
      <c r="J48" s="4"/>
      <c r="K48" s="5" t="n">
        <f>207748</f>
        <v>207748.0</v>
      </c>
    </row>
    <row r="49">
      <c r="A49" s="2" t="s">
        <v>31</v>
      </c>
      <c r="B49" s="3" t="s">
        <v>50</v>
      </c>
      <c r="C49" s="3" t="s">
        <v>51</v>
      </c>
      <c r="D49" s="4"/>
      <c r="E49" s="5"/>
      <c r="F49" s="4"/>
      <c r="G49" s="5"/>
      <c r="H49" s="4"/>
      <c r="I49" s="5"/>
      <c r="J49" s="4"/>
      <c r="K49" s="5"/>
    </row>
    <row r="50">
      <c r="A50" s="2" t="s">
        <v>32</v>
      </c>
      <c r="B50" s="3" t="s">
        <v>50</v>
      </c>
      <c r="C50" s="3" t="s">
        <v>51</v>
      </c>
      <c r="D50" s="4"/>
      <c r="E50" s="5"/>
      <c r="F50" s="4"/>
      <c r="G50" s="5"/>
      <c r="H50" s="4"/>
      <c r="I50" s="5"/>
      <c r="J50" s="4"/>
      <c r="K50" s="5"/>
    </row>
    <row r="51">
      <c r="A51" s="2" t="s">
        <v>33</v>
      </c>
      <c r="B51" s="3" t="s">
        <v>50</v>
      </c>
      <c r="C51" s="3" t="s">
        <v>51</v>
      </c>
      <c r="D51" s="4"/>
      <c r="E51" s="5"/>
      <c r="F51" s="4"/>
      <c r="G51" s="5"/>
      <c r="H51" s="4"/>
      <c r="I51" s="5"/>
      <c r="J51" s="4"/>
      <c r="K51" s="5"/>
    </row>
    <row r="52">
      <c r="A52" s="2" t="s">
        <v>34</v>
      </c>
      <c r="B52" s="3" t="s">
        <v>50</v>
      </c>
      <c r="C52" s="3" t="s">
        <v>51</v>
      </c>
      <c r="D52" s="4"/>
      <c r="E52" s="5" t="n">
        <f>37027</f>
        <v>37027.0</v>
      </c>
      <c r="F52" s="4"/>
      <c r="G52" s="5" t="n">
        <f>5304282520000</f>
        <v>5.30428252E12</v>
      </c>
      <c r="H52" s="4"/>
      <c r="I52" s="5" t="n">
        <f>7960</f>
        <v>7960.0</v>
      </c>
      <c r="J52" s="4"/>
      <c r="K52" s="5" t="n">
        <f>204555</f>
        <v>204555.0</v>
      </c>
    </row>
    <row r="53">
      <c r="A53" s="2" t="s">
        <v>35</v>
      </c>
      <c r="B53" s="3" t="s">
        <v>50</v>
      </c>
      <c r="C53" s="3" t="s">
        <v>51</v>
      </c>
      <c r="D53" s="4"/>
      <c r="E53" s="5" t="n">
        <f>36434</f>
        <v>36434.0</v>
      </c>
      <c r="F53" s="4"/>
      <c r="G53" s="5" t="n">
        <f>5225044145000</f>
        <v>5.225044145E12</v>
      </c>
      <c r="H53" s="4"/>
      <c r="I53" s="5" t="n">
        <f>5387</f>
        <v>5387.0</v>
      </c>
      <c r="J53" s="4"/>
      <c r="K53" s="5" t="n">
        <f>206473</f>
        <v>206473.0</v>
      </c>
    </row>
    <row r="54">
      <c r="A54" s="2" t="s">
        <v>36</v>
      </c>
      <c r="B54" s="3" t="s">
        <v>50</v>
      </c>
      <c r="C54" s="3" t="s">
        <v>51</v>
      </c>
      <c r="D54" s="4"/>
      <c r="E54" s="5" t="n">
        <f>40923</f>
        <v>40923.0</v>
      </c>
      <c r="F54" s="4"/>
      <c r="G54" s="5" t="n">
        <f>5854154230000</f>
        <v>5.85415423E12</v>
      </c>
      <c r="H54" s="4"/>
      <c r="I54" s="5" t="n">
        <f>7006</f>
        <v>7006.0</v>
      </c>
      <c r="J54" s="4"/>
      <c r="K54" s="5" t="n">
        <f>205178</f>
        <v>205178.0</v>
      </c>
    </row>
    <row r="55">
      <c r="A55" s="2" t="s">
        <v>37</v>
      </c>
      <c r="B55" s="3" t="s">
        <v>50</v>
      </c>
      <c r="C55" s="3" t="s">
        <v>51</v>
      </c>
      <c r="D55" s="4"/>
      <c r="E55" s="5" t="n">
        <f>28475</f>
        <v>28475.0</v>
      </c>
      <c r="F55" s="4"/>
      <c r="G55" s="5" t="n">
        <f>4075872290000</f>
        <v>4.07587229E12</v>
      </c>
      <c r="H55" s="4"/>
      <c r="I55" s="5" t="n">
        <f>4104</f>
        <v>4104.0</v>
      </c>
      <c r="J55" s="4"/>
      <c r="K55" s="5" t="n">
        <f>206135</f>
        <v>206135.0</v>
      </c>
    </row>
    <row r="56">
      <c r="A56" s="2" t="s">
        <v>38</v>
      </c>
      <c r="B56" s="3" t="s">
        <v>50</v>
      </c>
      <c r="C56" s="3" t="s">
        <v>51</v>
      </c>
      <c r="D56" s="4"/>
      <c r="E56" s="5"/>
      <c r="F56" s="4"/>
      <c r="G56" s="5"/>
      <c r="H56" s="4"/>
      <c r="I56" s="5"/>
      <c r="J56" s="4"/>
      <c r="K56" s="5"/>
    </row>
    <row r="57">
      <c r="A57" s="2" t="s">
        <v>39</v>
      </c>
      <c r="B57" s="3" t="s">
        <v>50</v>
      </c>
      <c r="C57" s="3" t="s">
        <v>51</v>
      </c>
      <c r="D57" s="4"/>
      <c r="E57" s="5"/>
      <c r="F57" s="4"/>
      <c r="G57" s="5"/>
      <c r="H57" s="4"/>
      <c r="I57" s="5"/>
      <c r="J57" s="4"/>
      <c r="K57" s="5"/>
    </row>
    <row r="58">
      <c r="A58" s="2" t="s">
        <v>40</v>
      </c>
      <c r="B58" s="3" t="s">
        <v>50</v>
      </c>
      <c r="C58" s="3" t="s">
        <v>51</v>
      </c>
      <c r="D58" s="4"/>
      <c r="E58" s="5" t="n">
        <f>26433</f>
        <v>26433.0</v>
      </c>
      <c r="F58" s="4"/>
      <c r="G58" s="5" t="n">
        <f>3781141860000</f>
        <v>3.78114186E12</v>
      </c>
      <c r="H58" s="4"/>
      <c r="I58" s="5" t="n">
        <f>3763</f>
        <v>3763.0</v>
      </c>
      <c r="J58" s="4"/>
      <c r="K58" s="5" t="n">
        <f>205071</f>
        <v>205071.0</v>
      </c>
    </row>
    <row r="59">
      <c r="A59" s="2" t="s">
        <v>41</v>
      </c>
      <c r="B59" s="3" t="s">
        <v>50</v>
      </c>
      <c r="C59" s="3" t="s">
        <v>51</v>
      </c>
      <c r="D59" s="4"/>
      <c r="E59" s="5" t="n">
        <f>31101</f>
        <v>31101.0</v>
      </c>
      <c r="F59" s="4"/>
      <c r="G59" s="5" t="n">
        <f>4443756500000</f>
        <v>4.4437565E12</v>
      </c>
      <c r="H59" s="4"/>
      <c r="I59" s="5" t="n">
        <f>5258</f>
        <v>5258.0</v>
      </c>
      <c r="J59" s="4"/>
      <c r="K59" s="5" t="n">
        <f>206181</f>
        <v>206181.0</v>
      </c>
    </row>
    <row r="60">
      <c r="A60" s="2" t="s">
        <v>42</v>
      </c>
      <c r="B60" s="3" t="s">
        <v>50</v>
      </c>
      <c r="C60" s="3" t="s">
        <v>51</v>
      </c>
      <c r="D60" s="4"/>
      <c r="E60" s="5" t="n">
        <f>30736</f>
        <v>30736.0</v>
      </c>
      <c r="F60" s="4"/>
      <c r="G60" s="5" t="n">
        <f>4389672740000</f>
        <v>4.38967274E12</v>
      </c>
      <c r="H60" s="4"/>
      <c r="I60" s="5" t="n">
        <f>6283</f>
        <v>6283.0</v>
      </c>
      <c r="J60" s="4"/>
      <c r="K60" s="5" t="n">
        <f>205684</f>
        <v>205684.0</v>
      </c>
    </row>
    <row r="61">
      <c r="A61" s="2" t="s">
        <v>43</v>
      </c>
      <c r="B61" s="3" t="s">
        <v>50</v>
      </c>
      <c r="C61" s="3" t="s">
        <v>51</v>
      </c>
      <c r="D61" s="4"/>
      <c r="E61" s="5" t="n">
        <f>46661</f>
        <v>46661.0</v>
      </c>
      <c r="F61" s="4"/>
      <c r="G61" s="5" t="n">
        <f>6656401500000</f>
        <v>6.6564015E12</v>
      </c>
      <c r="H61" s="4"/>
      <c r="I61" s="5" t="n">
        <f>10457</f>
        <v>10457.0</v>
      </c>
      <c r="J61" s="4"/>
      <c r="K61" s="5" t="n">
        <f>205743</f>
        <v>205743.0</v>
      </c>
    </row>
    <row r="62">
      <c r="A62" s="2" t="s">
        <v>44</v>
      </c>
      <c r="B62" s="3" t="s">
        <v>50</v>
      </c>
      <c r="C62" s="3" t="s">
        <v>51</v>
      </c>
      <c r="D62" s="4"/>
      <c r="E62" s="5" t="n">
        <f>39470</f>
        <v>39470.0</v>
      </c>
      <c r="F62" s="4"/>
      <c r="G62" s="5" t="n">
        <f>5638001140000</f>
        <v>5.63800114E12</v>
      </c>
      <c r="H62" s="4"/>
      <c r="I62" s="5" t="n">
        <f>10308</f>
        <v>10308.0</v>
      </c>
      <c r="J62" s="4"/>
      <c r="K62" s="5" t="n">
        <f>207567</f>
        <v>207567.0</v>
      </c>
    </row>
    <row r="63">
      <c r="A63" s="2" t="s">
        <v>45</v>
      </c>
      <c r="B63" s="3" t="s">
        <v>50</v>
      </c>
      <c r="C63" s="3" t="s">
        <v>51</v>
      </c>
      <c r="D63" s="4"/>
      <c r="E63" s="5"/>
      <c r="F63" s="4"/>
      <c r="G63" s="5"/>
      <c r="H63" s="4"/>
      <c r="I63" s="5"/>
      <c r="J63" s="4"/>
      <c r="K63" s="5"/>
    </row>
    <row r="64">
      <c r="A64" s="2" t="s">
        <v>46</v>
      </c>
      <c r="B64" s="3" t="s">
        <v>50</v>
      </c>
      <c r="C64" s="3" t="s">
        <v>51</v>
      </c>
      <c r="D64" s="4"/>
      <c r="E64" s="5"/>
      <c r="F64" s="4"/>
      <c r="G64" s="5"/>
      <c r="H64" s="4"/>
      <c r="I64" s="5"/>
      <c r="J64" s="4"/>
      <c r="K64" s="5"/>
    </row>
    <row r="65">
      <c r="A65" s="2" t="s">
        <v>47</v>
      </c>
      <c r="B65" s="3" t="s">
        <v>50</v>
      </c>
      <c r="C65" s="3" t="s">
        <v>51</v>
      </c>
      <c r="D65" s="4"/>
      <c r="E65" s="5" t="n">
        <f>33334</f>
        <v>33334.0</v>
      </c>
      <c r="F65" s="4"/>
      <c r="G65" s="5" t="n">
        <f>4767095460000</f>
        <v>4.76709546E12</v>
      </c>
      <c r="H65" s="4"/>
      <c r="I65" s="5" t="n">
        <f>6395</f>
        <v>6395.0</v>
      </c>
      <c r="J65" s="4"/>
      <c r="K65" s="5" t="n">
        <f>208186</f>
        <v>208186.0</v>
      </c>
    </row>
    <row r="66">
      <c r="A66" s="2" t="s">
        <v>48</v>
      </c>
      <c r="B66" s="3" t="s">
        <v>50</v>
      </c>
      <c r="C66" s="3" t="s">
        <v>51</v>
      </c>
      <c r="D66" s="4"/>
      <c r="E66" s="5" t="n">
        <f>33249</f>
        <v>33249.0</v>
      </c>
      <c r="F66" s="4"/>
      <c r="G66" s="5" t="n">
        <f>4762328175000</f>
        <v>4.762328175E12</v>
      </c>
      <c r="H66" s="4"/>
      <c r="I66" s="5" t="n">
        <f>6579</f>
        <v>6579.0</v>
      </c>
      <c r="J66" s="4"/>
      <c r="K66" s="5" t="n">
        <f>208087</f>
        <v>208087.0</v>
      </c>
    </row>
    <row r="67">
      <c r="A67" s="2" t="s">
        <v>49</v>
      </c>
      <c r="B67" s="3" t="s">
        <v>50</v>
      </c>
      <c r="C67" s="3" t="s">
        <v>51</v>
      </c>
      <c r="D67" s="4" t="s">
        <v>53</v>
      </c>
      <c r="E67" s="5" t="n">
        <f>61519</f>
        <v>61519.0</v>
      </c>
      <c r="F67" s="4" t="s">
        <v>53</v>
      </c>
      <c r="G67" s="5" t="n">
        <f>8795832240000</f>
        <v>8.79583224E12</v>
      </c>
      <c r="H67" s="4" t="s">
        <v>53</v>
      </c>
      <c r="I67" s="5" t="n">
        <f>14866</f>
        <v>14866.0</v>
      </c>
      <c r="J67" s="4" t="s">
        <v>53</v>
      </c>
      <c r="K67" s="5" t="n">
        <f>213919</f>
        <v>213919.0</v>
      </c>
    </row>
    <row r="68">
      <c r="A68" s="2" t="s">
        <v>16</v>
      </c>
      <c r="B68" s="3" t="s">
        <v>54</v>
      </c>
      <c r="C68" s="3" t="s">
        <v>55</v>
      </c>
      <c r="D68" s="4"/>
      <c r="E68" s="5" t="n">
        <f>6</f>
        <v>6.0</v>
      </c>
      <c r="F68" s="4"/>
      <c r="G68" s="5" t="n">
        <f>85506500</f>
        <v>8.55065E7</v>
      </c>
      <c r="H68" s="4"/>
      <c r="I68" s="5" t="n">
        <f>5</f>
        <v>5.0</v>
      </c>
      <c r="J68" s="4" t="s">
        <v>52</v>
      </c>
      <c r="K68" s="5" t="n">
        <f>116</f>
        <v>116.0</v>
      </c>
    </row>
    <row r="69">
      <c r="A69" s="2" t="s">
        <v>20</v>
      </c>
      <c r="B69" s="3" t="s">
        <v>54</v>
      </c>
      <c r="C69" s="3" t="s">
        <v>55</v>
      </c>
      <c r="D69" s="4" t="s">
        <v>53</v>
      </c>
      <c r="E69" s="5" t="n">
        <f>146</f>
        <v>146.0</v>
      </c>
      <c r="F69" s="4" t="s">
        <v>53</v>
      </c>
      <c r="G69" s="5" t="n">
        <f>2079211500</f>
        <v>2.0792115E9</v>
      </c>
      <c r="H69" s="4" t="s">
        <v>53</v>
      </c>
      <c r="I69" s="5" t="n">
        <f>124</f>
        <v>124.0</v>
      </c>
      <c r="J69" s="4"/>
      <c r="K69" s="5" t="n">
        <f>237</f>
        <v>237.0</v>
      </c>
    </row>
    <row r="70">
      <c r="A70" s="2" t="s">
        <v>21</v>
      </c>
      <c r="B70" s="3" t="s">
        <v>54</v>
      </c>
      <c r="C70" s="3" t="s">
        <v>55</v>
      </c>
      <c r="D70" s="4"/>
      <c r="E70" s="5" t="n">
        <f>10</f>
        <v>10.0</v>
      </c>
      <c r="F70" s="4"/>
      <c r="G70" s="5" t="n">
        <f>142446500</f>
        <v>1.424465E8</v>
      </c>
      <c r="H70" s="4"/>
      <c r="I70" s="5" t="n">
        <f>9</f>
        <v>9.0</v>
      </c>
      <c r="J70" s="4"/>
      <c r="K70" s="5" t="n">
        <f>240</f>
        <v>240.0</v>
      </c>
    </row>
    <row r="71">
      <c r="A71" s="2" t="s">
        <v>22</v>
      </c>
      <c r="B71" s="3" t="s">
        <v>54</v>
      </c>
      <c r="C71" s="3" t="s">
        <v>55</v>
      </c>
      <c r="D71" s="4"/>
      <c r="E71" s="5" t="n">
        <f>1</f>
        <v>1.0</v>
      </c>
      <c r="F71" s="4"/>
      <c r="G71" s="5" t="n">
        <f>14270000</f>
        <v>1.427E7</v>
      </c>
      <c r="H71" s="4"/>
      <c r="I71" s="5" t="n">
        <f>1</f>
        <v>1.0</v>
      </c>
      <c r="J71" s="4"/>
      <c r="K71" s="5" t="n">
        <f>241</f>
        <v>241.0</v>
      </c>
    </row>
    <row r="72">
      <c r="A72" s="2" t="s">
        <v>23</v>
      </c>
      <c r="B72" s="3" t="s">
        <v>54</v>
      </c>
      <c r="C72" s="3" t="s">
        <v>55</v>
      </c>
      <c r="D72" s="4"/>
      <c r="E72" s="5" t="n">
        <f>8</f>
        <v>8.0</v>
      </c>
      <c r="F72" s="4"/>
      <c r="G72" s="5" t="n">
        <f>114280000</f>
        <v>1.1428E8</v>
      </c>
      <c r="H72" s="4"/>
      <c r="I72" s="5" t="n">
        <f>6</f>
        <v>6.0</v>
      </c>
      <c r="J72" s="4"/>
      <c r="K72" s="5" t="n">
        <f>248</f>
        <v>248.0</v>
      </c>
    </row>
    <row r="73">
      <c r="A73" s="2" t="s">
        <v>24</v>
      </c>
      <c r="B73" s="3" t="s">
        <v>54</v>
      </c>
      <c r="C73" s="3" t="s">
        <v>55</v>
      </c>
      <c r="D73" s="4"/>
      <c r="E73" s="5"/>
      <c r="F73" s="4"/>
      <c r="G73" s="5"/>
      <c r="H73" s="4"/>
      <c r="I73" s="5"/>
      <c r="J73" s="4"/>
      <c r="K73" s="5"/>
    </row>
    <row r="74">
      <c r="A74" s="2" t="s">
        <v>25</v>
      </c>
      <c r="B74" s="3" t="s">
        <v>54</v>
      </c>
      <c r="C74" s="3" t="s">
        <v>55</v>
      </c>
      <c r="D74" s="4"/>
      <c r="E74" s="5"/>
      <c r="F74" s="4"/>
      <c r="G74" s="5"/>
      <c r="H74" s="4"/>
      <c r="I74" s="5"/>
      <c r="J74" s="4"/>
      <c r="K74" s="5"/>
    </row>
    <row r="75">
      <c r="A75" s="2" t="s">
        <v>26</v>
      </c>
      <c r="B75" s="3" t="s">
        <v>54</v>
      </c>
      <c r="C75" s="3" t="s">
        <v>55</v>
      </c>
      <c r="D75" s="4"/>
      <c r="E75" s="5" t="n">
        <f>15</f>
        <v>15.0</v>
      </c>
      <c r="F75" s="4"/>
      <c r="G75" s="5" t="n">
        <f>214124000</f>
        <v>2.14124E8</v>
      </c>
      <c r="H75" s="4"/>
      <c r="I75" s="5" t="n">
        <f>13</f>
        <v>13.0</v>
      </c>
      <c r="J75" s="4"/>
      <c r="K75" s="5" t="n">
        <f>244</f>
        <v>244.0</v>
      </c>
    </row>
    <row r="76">
      <c r="A76" s="2" t="s">
        <v>27</v>
      </c>
      <c r="B76" s="3" t="s">
        <v>54</v>
      </c>
      <c r="C76" s="3" t="s">
        <v>55</v>
      </c>
      <c r="D76" s="4"/>
      <c r="E76" s="5" t="n">
        <f>20</f>
        <v>20.0</v>
      </c>
      <c r="F76" s="4"/>
      <c r="G76" s="5" t="n">
        <f>285714500</f>
        <v>2.857145E8</v>
      </c>
      <c r="H76" s="4"/>
      <c r="I76" s="5" t="n">
        <f>2</f>
        <v>2.0</v>
      </c>
      <c r="J76" s="4"/>
      <c r="K76" s="5" t="n">
        <f>254</f>
        <v>254.0</v>
      </c>
    </row>
    <row r="77">
      <c r="A77" s="2" t="s">
        <v>28</v>
      </c>
      <c r="B77" s="3" t="s">
        <v>54</v>
      </c>
      <c r="C77" s="3" t="s">
        <v>55</v>
      </c>
      <c r="D77" s="4"/>
      <c r="E77" s="5" t="n">
        <f>1</f>
        <v>1.0</v>
      </c>
      <c r="F77" s="4"/>
      <c r="G77" s="5" t="n">
        <f>14275000</f>
        <v>1.4275E7</v>
      </c>
      <c r="H77" s="4"/>
      <c r="I77" s="5" t="n">
        <f>1</f>
        <v>1.0</v>
      </c>
      <c r="J77" s="4"/>
      <c r="K77" s="5" t="n">
        <f>254</f>
        <v>254.0</v>
      </c>
    </row>
    <row r="78">
      <c r="A78" s="2" t="s">
        <v>29</v>
      </c>
      <c r="B78" s="3" t="s">
        <v>54</v>
      </c>
      <c r="C78" s="3" t="s">
        <v>55</v>
      </c>
      <c r="D78" s="4"/>
      <c r="E78" s="5" t="n">
        <f>3</f>
        <v>3.0</v>
      </c>
      <c r="F78" s="4"/>
      <c r="G78" s="5" t="n">
        <f>42860000</f>
        <v>4.286E7</v>
      </c>
      <c r="H78" s="4"/>
      <c r="I78" s="5" t="n">
        <f>2</f>
        <v>2.0</v>
      </c>
      <c r="J78" s="4"/>
      <c r="K78" s="5" t="n">
        <f>255</f>
        <v>255.0</v>
      </c>
    </row>
    <row r="79">
      <c r="A79" s="2" t="s">
        <v>30</v>
      </c>
      <c r="B79" s="3" t="s">
        <v>54</v>
      </c>
      <c r="C79" s="3" t="s">
        <v>55</v>
      </c>
      <c r="D79" s="4"/>
      <c r="E79" s="5" t="n">
        <f>14</f>
        <v>14.0</v>
      </c>
      <c r="F79" s="4"/>
      <c r="G79" s="5" t="n">
        <f>200320000</f>
        <v>2.0032E8</v>
      </c>
      <c r="H79" s="4"/>
      <c r="I79" s="5" t="n">
        <f>3</f>
        <v>3.0</v>
      </c>
      <c r="J79" s="4"/>
      <c r="K79" s="5" t="n">
        <f>263</f>
        <v>263.0</v>
      </c>
    </row>
    <row r="80">
      <c r="A80" s="2" t="s">
        <v>31</v>
      </c>
      <c r="B80" s="3" t="s">
        <v>54</v>
      </c>
      <c r="C80" s="3" t="s">
        <v>55</v>
      </c>
      <c r="D80" s="4"/>
      <c r="E80" s="5"/>
      <c r="F80" s="4"/>
      <c r="G80" s="5"/>
      <c r="H80" s="4"/>
      <c r="I80" s="5"/>
      <c r="J80" s="4"/>
      <c r="K80" s="5"/>
    </row>
    <row r="81">
      <c r="A81" s="2" t="s">
        <v>32</v>
      </c>
      <c r="B81" s="3" t="s">
        <v>54</v>
      </c>
      <c r="C81" s="3" t="s">
        <v>55</v>
      </c>
      <c r="D81" s="4"/>
      <c r="E81" s="5"/>
      <c r="F81" s="4"/>
      <c r="G81" s="5"/>
      <c r="H81" s="4"/>
      <c r="I81" s="5"/>
      <c r="J81" s="4"/>
      <c r="K81" s="5"/>
    </row>
    <row r="82">
      <c r="A82" s="2" t="s">
        <v>33</v>
      </c>
      <c r="B82" s="3" t="s">
        <v>54</v>
      </c>
      <c r="C82" s="3" t="s">
        <v>55</v>
      </c>
      <c r="D82" s="4"/>
      <c r="E82" s="5"/>
      <c r="F82" s="4"/>
      <c r="G82" s="5"/>
      <c r="H82" s="4"/>
      <c r="I82" s="5"/>
      <c r="J82" s="4"/>
      <c r="K82" s="5"/>
    </row>
    <row r="83">
      <c r="A83" s="2" t="s">
        <v>34</v>
      </c>
      <c r="B83" s="3" t="s">
        <v>54</v>
      </c>
      <c r="C83" s="3" t="s">
        <v>55</v>
      </c>
      <c r="D83" s="4"/>
      <c r="E83" s="5" t="n">
        <f>19</f>
        <v>19.0</v>
      </c>
      <c r="F83" s="4"/>
      <c r="G83" s="5" t="n">
        <f>272108000</f>
        <v>2.72108E8</v>
      </c>
      <c r="H83" s="4"/>
      <c r="I83" s="5" t="n">
        <f>13</f>
        <v>13.0</v>
      </c>
      <c r="J83" s="4"/>
      <c r="K83" s="5" t="n">
        <f>260</f>
        <v>260.0</v>
      </c>
    </row>
    <row r="84">
      <c r="A84" s="2" t="s">
        <v>35</v>
      </c>
      <c r="B84" s="3" t="s">
        <v>54</v>
      </c>
      <c r="C84" s="3" t="s">
        <v>55</v>
      </c>
      <c r="D84" s="4"/>
      <c r="E84" s="5" t="n">
        <f>14</f>
        <v>14.0</v>
      </c>
      <c r="F84" s="4"/>
      <c r="G84" s="5" t="n">
        <f>200745000</f>
        <v>2.00745E8</v>
      </c>
      <c r="H84" s="4"/>
      <c r="I84" s="5" t="n">
        <f>14</f>
        <v>14.0</v>
      </c>
      <c r="J84" s="4"/>
      <c r="K84" s="5" t="n">
        <f>270</f>
        <v>270.0</v>
      </c>
    </row>
    <row r="85">
      <c r="A85" s="2" t="s">
        <v>36</v>
      </c>
      <c r="B85" s="3" t="s">
        <v>54</v>
      </c>
      <c r="C85" s="3" t="s">
        <v>55</v>
      </c>
      <c r="D85" s="4"/>
      <c r="E85" s="5" t="n">
        <f>5</f>
        <v>5.0</v>
      </c>
      <c r="F85" s="4"/>
      <c r="G85" s="5" t="n">
        <f>71460000</f>
        <v>7.146E7</v>
      </c>
      <c r="H85" s="4"/>
      <c r="I85" s="5" t="n">
        <f>5</f>
        <v>5.0</v>
      </c>
      <c r="J85" s="4" t="s">
        <v>53</v>
      </c>
      <c r="K85" s="5" t="n">
        <f>273</f>
        <v>273.0</v>
      </c>
    </row>
    <row r="86">
      <c r="A86" s="2" t="s">
        <v>37</v>
      </c>
      <c r="B86" s="3" t="s">
        <v>54</v>
      </c>
      <c r="C86" s="3" t="s">
        <v>55</v>
      </c>
      <c r="D86" s="4"/>
      <c r="E86" s="5" t="n">
        <f>4</f>
        <v>4.0</v>
      </c>
      <c r="F86" s="4"/>
      <c r="G86" s="5" t="n">
        <f>57242000</f>
        <v>5.7242E7</v>
      </c>
      <c r="H86" s="4"/>
      <c r="I86" s="5" t="n">
        <f>4</f>
        <v>4.0</v>
      </c>
      <c r="J86" s="4"/>
      <c r="K86" s="5" t="n">
        <f>271</f>
        <v>271.0</v>
      </c>
    </row>
    <row r="87">
      <c r="A87" s="2" t="s">
        <v>38</v>
      </c>
      <c r="B87" s="3" t="s">
        <v>54</v>
      </c>
      <c r="C87" s="3" t="s">
        <v>55</v>
      </c>
      <c r="D87" s="4"/>
      <c r="E87" s="5"/>
      <c r="F87" s="4"/>
      <c r="G87" s="5"/>
      <c r="H87" s="4"/>
      <c r="I87" s="5"/>
      <c r="J87" s="4"/>
      <c r="K87" s="5"/>
    </row>
    <row r="88">
      <c r="A88" s="2" t="s">
        <v>39</v>
      </c>
      <c r="B88" s="3" t="s">
        <v>54</v>
      </c>
      <c r="C88" s="3" t="s">
        <v>55</v>
      </c>
      <c r="D88" s="4"/>
      <c r="E88" s="5"/>
      <c r="F88" s="4"/>
      <c r="G88" s="5"/>
      <c r="H88" s="4"/>
      <c r="I88" s="5"/>
      <c r="J88" s="4"/>
      <c r="K88" s="5"/>
    </row>
    <row r="89">
      <c r="A89" s="2" t="s">
        <v>40</v>
      </c>
      <c r="B89" s="3" t="s">
        <v>54</v>
      </c>
      <c r="C89" s="3" t="s">
        <v>55</v>
      </c>
      <c r="D89" s="4" t="s">
        <v>52</v>
      </c>
      <c r="E89" s="5" t="str">
        <f>"－"</f>
        <v>－</v>
      </c>
      <c r="F89" s="4" t="s">
        <v>52</v>
      </c>
      <c r="G89" s="5" t="str">
        <f>"－"</f>
        <v>－</v>
      </c>
      <c r="H89" s="4" t="s">
        <v>52</v>
      </c>
      <c r="I89" s="5" t="str">
        <f>"－"</f>
        <v>－</v>
      </c>
      <c r="J89" s="4"/>
      <c r="K89" s="5" t="n">
        <f>271</f>
        <v>271.0</v>
      </c>
    </row>
    <row r="90">
      <c r="A90" s="2" t="s">
        <v>41</v>
      </c>
      <c r="B90" s="3" t="s">
        <v>54</v>
      </c>
      <c r="C90" s="3" t="s">
        <v>55</v>
      </c>
      <c r="D90" s="4"/>
      <c r="E90" s="5" t="n">
        <f>4</f>
        <v>4.0</v>
      </c>
      <c r="F90" s="4"/>
      <c r="G90" s="5" t="n">
        <f>57114000</f>
        <v>5.7114E7</v>
      </c>
      <c r="H90" s="4"/>
      <c r="I90" s="5" t="n">
        <f>4</f>
        <v>4.0</v>
      </c>
      <c r="J90" s="4"/>
      <c r="K90" s="5" t="n">
        <f>269</f>
        <v>269.0</v>
      </c>
    </row>
    <row r="91">
      <c r="A91" s="2" t="s">
        <v>42</v>
      </c>
      <c r="B91" s="3" t="s">
        <v>54</v>
      </c>
      <c r="C91" s="3" t="s">
        <v>55</v>
      </c>
      <c r="D91" s="4"/>
      <c r="E91" s="5" t="n">
        <f>8</f>
        <v>8.0</v>
      </c>
      <c r="F91" s="4"/>
      <c r="G91" s="5" t="n">
        <f>114207000</f>
        <v>1.14207E8</v>
      </c>
      <c r="H91" s="4"/>
      <c r="I91" s="5" t="n">
        <f>8</f>
        <v>8.0</v>
      </c>
      <c r="J91" s="4"/>
      <c r="K91" s="5" t="n">
        <f>263</f>
        <v>263.0</v>
      </c>
    </row>
    <row r="92">
      <c r="A92" s="2" t="s">
        <v>43</v>
      </c>
      <c r="B92" s="3" t="s">
        <v>54</v>
      </c>
      <c r="C92" s="3" t="s">
        <v>55</v>
      </c>
      <c r="D92" s="4"/>
      <c r="E92" s="5" t="n">
        <f>8</f>
        <v>8.0</v>
      </c>
      <c r="F92" s="4"/>
      <c r="G92" s="5" t="n">
        <f>114183500</f>
        <v>1.141835E8</v>
      </c>
      <c r="H92" s="4"/>
      <c r="I92" s="5" t="n">
        <f>8</f>
        <v>8.0</v>
      </c>
      <c r="J92" s="4"/>
      <c r="K92" s="5" t="n">
        <f>266</f>
        <v>266.0</v>
      </c>
    </row>
    <row r="93">
      <c r="A93" s="2" t="s">
        <v>44</v>
      </c>
      <c r="B93" s="3" t="s">
        <v>54</v>
      </c>
      <c r="C93" s="3" t="s">
        <v>55</v>
      </c>
      <c r="D93" s="4"/>
      <c r="E93" s="5" t="n">
        <f>1</f>
        <v>1.0</v>
      </c>
      <c r="F93" s="4"/>
      <c r="G93" s="5" t="n">
        <f>14283000</f>
        <v>1.4283E7</v>
      </c>
      <c r="H93" s="4"/>
      <c r="I93" s="5" t="n">
        <f>1</f>
        <v>1.0</v>
      </c>
      <c r="J93" s="4"/>
      <c r="K93" s="5" t="n">
        <f>265</f>
        <v>265.0</v>
      </c>
    </row>
    <row r="94">
      <c r="A94" s="2" t="s">
        <v>45</v>
      </c>
      <c r="B94" s="3" t="s">
        <v>54</v>
      </c>
      <c r="C94" s="3" t="s">
        <v>55</v>
      </c>
      <c r="D94" s="4"/>
      <c r="E94" s="5"/>
      <c r="F94" s="4"/>
      <c r="G94" s="5"/>
      <c r="H94" s="4"/>
      <c r="I94" s="5"/>
      <c r="J94" s="4"/>
      <c r="K94" s="5"/>
    </row>
    <row r="95">
      <c r="A95" s="2" t="s">
        <v>46</v>
      </c>
      <c r="B95" s="3" t="s">
        <v>54</v>
      </c>
      <c r="C95" s="3" t="s">
        <v>55</v>
      </c>
      <c r="D95" s="4"/>
      <c r="E95" s="5"/>
      <c r="F95" s="4"/>
      <c r="G95" s="5"/>
      <c r="H95" s="4"/>
      <c r="I95" s="5"/>
      <c r="J95" s="4"/>
      <c r="K95" s="5"/>
    </row>
    <row r="96">
      <c r="A96" s="2" t="s">
        <v>47</v>
      </c>
      <c r="B96" s="3" t="s">
        <v>54</v>
      </c>
      <c r="C96" s="3" t="s">
        <v>55</v>
      </c>
      <c r="D96" s="4"/>
      <c r="E96" s="5" t="n">
        <f>16</f>
        <v>16.0</v>
      </c>
      <c r="F96" s="4"/>
      <c r="G96" s="5" t="n">
        <f>228995000</f>
        <v>2.28995E8</v>
      </c>
      <c r="H96" s="4"/>
      <c r="I96" s="5" t="n">
        <f>16</f>
        <v>16.0</v>
      </c>
      <c r="J96" s="4"/>
      <c r="K96" s="5" t="n">
        <f>264</f>
        <v>264.0</v>
      </c>
    </row>
    <row r="97">
      <c r="A97" s="2" t="s">
        <v>48</v>
      </c>
      <c r="B97" s="3" t="s">
        <v>54</v>
      </c>
      <c r="C97" s="3" t="s">
        <v>55</v>
      </c>
      <c r="D97" s="4"/>
      <c r="E97" s="5" t="n">
        <f>10</f>
        <v>10.0</v>
      </c>
      <c r="F97" s="4"/>
      <c r="G97" s="5" t="n">
        <f>143226000</f>
        <v>1.43226E8</v>
      </c>
      <c r="H97" s="4"/>
      <c r="I97" s="5" t="n">
        <f>8</f>
        <v>8.0</v>
      </c>
      <c r="J97" s="4"/>
      <c r="K97" s="5" t="n">
        <f>268</f>
        <v>268.0</v>
      </c>
    </row>
    <row r="98">
      <c r="A98" s="2" t="s">
        <v>49</v>
      </c>
      <c r="B98" s="3" t="s">
        <v>54</v>
      </c>
      <c r="C98" s="3" t="s">
        <v>55</v>
      </c>
      <c r="D98" s="4"/>
      <c r="E98" s="5" t="n">
        <f>17</f>
        <v>17.0</v>
      </c>
      <c r="F98" s="4"/>
      <c r="G98" s="5" t="n">
        <f>242884000</f>
        <v>2.42884E8</v>
      </c>
      <c r="H98" s="4"/>
      <c r="I98" s="5" t="n">
        <f>7</f>
        <v>7.0</v>
      </c>
      <c r="J98" s="4"/>
      <c r="K98" s="5" t="n">
        <f>268</f>
        <v>268.0</v>
      </c>
    </row>
    <row r="99">
      <c r="A99" s="2" t="s">
        <v>16</v>
      </c>
      <c r="B99" s="3" t="s">
        <v>56</v>
      </c>
      <c r="C99" s="3" t="s">
        <v>57</v>
      </c>
      <c r="D99" s="4" t="s">
        <v>19</v>
      </c>
      <c r="E99" s="5" t="str">
        <f>"－"</f>
        <v>－</v>
      </c>
      <c r="F99" s="4" t="s">
        <v>19</v>
      </c>
      <c r="G99" s="5" t="str">
        <f>"－"</f>
        <v>－</v>
      </c>
      <c r="H99" s="4" t="s">
        <v>19</v>
      </c>
      <c r="I99" s="5" t="str">
        <f>"－"</f>
        <v>－</v>
      </c>
      <c r="J99" s="4" t="s">
        <v>19</v>
      </c>
      <c r="K99" s="5" t="str">
        <f>"－"</f>
        <v>－</v>
      </c>
    </row>
    <row r="100">
      <c r="A100" s="2" t="s">
        <v>20</v>
      </c>
      <c r="B100" s="3" t="s">
        <v>56</v>
      </c>
      <c r="C100" s="3" t="s">
        <v>57</v>
      </c>
      <c r="D100" s="4"/>
      <c r="E100" s="5" t="str">
        <f>"－"</f>
        <v>－</v>
      </c>
      <c r="F100" s="4"/>
      <c r="G100" s="5" t="str">
        <f>"－"</f>
        <v>－</v>
      </c>
      <c r="H100" s="4"/>
      <c r="I100" s="5" t="str">
        <f>"－"</f>
        <v>－</v>
      </c>
      <c r="J100" s="4"/>
      <c r="K100" s="5" t="str">
        <f>"－"</f>
        <v>－</v>
      </c>
    </row>
    <row r="101">
      <c r="A101" s="2" t="s">
        <v>21</v>
      </c>
      <c r="B101" s="3" t="s">
        <v>56</v>
      </c>
      <c r="C101" s="3" t="s">
        <v>57</v>
      </c>
      <c r="D101" s="4"/>
      <c r="E101" s="5" t="str">
        <f>"－"</f>
        <v>－</v>
      </c>
      <c r="F101" s="4"/>
      <c r="G101" s="5" t="str">
        <f>"－"</f>
        <v>－</v>
      </c>
      <c r="H101" s="4"/>
      <c r="I101" s="5" t="str">
        <f>"－"</f>
        <v>－</v>
      </c>
      <c r="J101" s="4"/>
      <c r="K101" s="5" t="str">
        <f>"－"</f>
        <v>－</v>
      </c>
    </row>
    <row r="102">
      <c r="A102" s="2" t="s">
        <v>22</v>
      </c>
      <c r="B102" s="3" t="s">
        <v>56</v>
      </c>
      <c r="C102" s="3" t="s">
        <v>57</v>
      </c>
      <c r="D102" s="4"/>
      <c r="E102" s="5" t="str">
        <f>"－"</f>
        <v>－</v>
      </c>
      <c r="F102" s="4"/>
      <c r="G102" s="5" t="str">
        <f>"－"</f>
        <v>－</v>
      </c>
      <c r="H102" s="4"/>
      <c r="I102" s="5" t="str">
        <f>"－"</f>
        <v>－</v>
      </c>
      <c r="J102" s="4"/>
      <c r="K102" s="5" t="str">
        <f>"－"</f>
        <v>－</v>
      </c>
    </row>
    <row r="103">
      <c r="A103" s="2" t="s">
        <v>23</v>
      </c>
      <c r="B103" s="3" t="s">
        <v>56</v>
      </c>
      <c r="C103" s="3" t="s">
        <v>57</v>
      </c>
      <c r="D103" s="4"/>
      <c r="E103" s="5" t="str">
        <f>"－"</f>
        <v>－</v>
      </c>
      <c r="F103" s="4"/>
      <c r="G103" s="5" t="str">
        <f>"－"</f>
        <v>－</v>
      </c>
      <c r="H103" s="4"/>
      <c r="I103" s="5" t="str">
        <f>"－"</f>
        <v>－</v>
      </c>
      <c r="J103" s="4"/>
      <c r="K103" s="5" t="str">
        <f>"－"</f>
        <v>－</v>
      </c>
    </row>
    <row r="104">
      <c r="A104" s="2" t="s">
        <v>24</v>
      </c>
      <c r="B104" s="3" t="s">
        <v>56</v>
      </c>
      <c r="C104" s="3" t="s">
        <v>57</v>
      </c>
      <c r="D104" s="4"/>
      <c r="E104" s="5"/>
      <c r="F104" s="4"/>
      <c r="G104" s="5"/>
      <c r="H104" s="4"/>
      <c r="I104" s="5"/>
      <c r="J104" s="4"/>
      <c r="K104" s="5"/>
    </row>
    <row r="105">
      <c r="A105" s="2" t="s">
        <v>25</v>
      </c>
      <c r="B105" s="3" t="s">
        <v>56</v>
      </c>
      <c r="C105" s="3" t="s">
        <v>57</v>
      </c>
      <c r="D105" s="4"/>
      <c r="E105" s="5"/>
      <c r="F105" s="4"/>
      <c r="G105" s="5"/>
      <c r="H105" s="4"/>
      <c r="I105" s="5"/>
      <c r="J105" s="4"/>
      <c r="K105" s="5"/>
    </row>
    <row r="106">
      <c r="A106" s="2" t="s">
        <v>26</v>
      </c>
      <c r="B106" s="3" t="s">
        <v>56</v>
      </c>
      <c r="C106" s="3" t="s">
        <v>57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27</v>
      </c>
      <c r="B107" s="3" t="s">
        <v>56</v>
      </c>
      <c r="C107" s="3" t="s">
        <v>57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28</v>
      </c>
      <c r="B108" s="3" t="s">
        <v>56</v>
      </c>
      <c r="C108" s="3" t="s">
        <v>57</v>
      </c>
      <c r="D108" s="4"/>
      <c r="E108" s="5" t="str">
        <f>"－"</f>
        <v>－</v>
      </c>
      <c r="F108" s="4"/>
      <c r="G108" s="5" t="str">
        <f>"－"</f>
        <v>－</v>
      </c>
      <c r="H108" s="4"/>
      <c r="I108" s="5" t="str">
        <f>"－"</f>
        <v>－</v>
      </c>
      <c r="J108" s="4"/>
      <c r="K108" s="5" t="str">
        <f>"－"</f>
        <v>－</v>
      </c>
    </row>
    <row r="109">
      <c r="A109" s="2" t="s">
        <v>29</v>
      </c>
      <c r="B109" s="3" t="s">
        <v>56</v>
      </c>
      <c r="C109" s="3" t="s">
        <v>57</v>
      </c>
      <c r="D109" s="4"/>
      <c r="E109" s="5" t="str">
        <f>"－"</f>
        <v>－</v>
      </c>
      <c r="F109" s="4"/>
      <c r="G109" s="5" t="str">
        <f>"－"</f>
        <v>－</v>
      </c>
      <c r="H109" s="4"/>
      <c r="I109" s="5" t="str">
        <f>"－"</f>
        <v>－</v>
      </c>
      <c r="J109" s="4"/>
      <c r="K109" s="5" t="str">
        <f>"－"</f>
        <v>－</v>
      </c>
    </row>
    <row r="110">
      <c r="A110" s="2" t="s">
        <v>30</v>
      </c>
      <c r="B110" s="3" t="s">
        <v>56</v>
      </c>
      <c r="C110" s="3" t="s">
        <v>57</v>
      </c>
      <c r="D110" s="4"/>
      <c r="E110" s="5" t="str">
        <f>"－"</f>
        <v>－</v>
      </c>
      <c r="F110" s="4"/>
      <c r="G110" s="5" t="str">
        <f>"－"</f>
        <v>－</v>
      </c>
      <c r="H110" s="4"/>
      <c r="I110" s="5" t="str">
        <f>"－"</f>
        <v>－</v>
      </c>
      <c r="J110" s="4"/>
      <c r="K110" s="5" t="str">
        <f>"－"</f>
        <v>－</v>
      </c>
    </row>
    <row r="111">
      <c r="A111" s="2" t="s">
        <v>31</v>
      </c>
      <c r="B111" s="3" t="s">
        <v>56</v>
      </c>
      <c r="C111" s="3" t="s">
        <v>57</v>
      </c>
      <c r="D111" s="4"/>
      <c r="E111" s="5"/>
      <c r="F111" s="4"/>
      <c r="G111" s="5"/>
      <c r="H111" s="4"/>
      <c r="I111" s="5"/>
      <c r="J111" s="4"/>
      <c r="K111" s="5"/>
    </row>
    <row r="112">
      <c r="A112" s="2" t="s">
        <v>32</v>
      </c>
      <c r="B112" s="3" t="s">
        <v>56</v>
      </c>
      <c r="C112" s="3" t="s">
        <v>57</v>
      </c>
      <c r="D112" s="4"/>
      <c r="E112" s="5"/>
      <c r="F112" s="4"/>
      <c r="G112" s="5"/>
      <c r="H112" s="4"/>
      <c r="I112" s="5"/>
      <c r="J112" s="4"/>
      <c r="K112" s="5"/>
    </row>
    <row r="113">
      <c r="A113" s="2" t="s">
        <v>33</v>
      </c>
      <c r="B113" s="3" t="s">
        <v>56</v>
      </c>
      <c r="C113" s="3" t="s">
        <v>57</v>
      </c>
      <c r="D113" s="4"/>
      <c r="E113" s="5"/>
      <c r="F113" s="4"/>
      <c r="G113" s="5"/>
      <c r="H113" s="4"/>
      <c r="I113" s="5"/>
      <c r="J113" s="4"/>
      <c r="K113" s="5"/>
    </row>
    <row r="114">
      <c r="A114" s="2" t="s">
        <v>34</v>
      </c>
      <c r="B114" s="3" t="s">
        <v>56</v>
      </c>
      <c r="C114" s="3" t="s">
        <v>57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35</v>
      </c>
      <c r="B115" s="3" t="s">
        <v>56</v>
      </c>
      <c r="C115" s="3" t="s">
        <v>57</v>
      </c>
      <c r="D115" s="4"/>
      <c r="E115" s="5" t="str">
        <f>"－"</f>
        <v>－</v>
      </c>
      <c r="F115" s="4"/>
      <c r="G115" s="5" t="str">
        <f>"－"</f>
        <v>－</v>
      </c>
      <c r="H115" s="4"/>
      <c r="I115" s="5" t="str">
        <f>"－"</f>
        <v>－</v>
      </c>
      <c r="J115" s="4"/>
      <c r="K115" s="5" t="str">
        <f>"－"</f>
        <v>－</v>
      </c>
    </row>
    <row r="116">
      <c r="A116" s="2" t="s">
        <v>36</v>
      </c>
      <c r="B116" s="3" t="s">
        <v>56</v>
      </c>
      <c r="C116" s="3" t="s">
        <v>57</v>
      </c>
      <c r="D116" s="4"/>
      <c r="E116" s="5" t="str">
        <f>"－"</f>
        <v>－</v>
      </c>
      <c r="F116" s="4"/>
      <c r="G116" s="5" t="str">
        <f>"－"</f>
        <v>－</v>
      </c>
      <c r="H116" s="4"/>
      <c r="I116" s="5" t="str">
        <f>"－"</f>
        <v>－</v>
      </c>
      <c r="J116" s="4"/>
      <c r="K116" s="5" t="str">
        <f>"－"</f>
        <v>－</v>
      </c>
    </row>
    <row r="117">
      <c r="A117" s="2" t="s">
        <v>37</v>
      </c>
      <c r="B117" s="3" t="s">
        <v>56</v>
      </c>
      <c r="C117" s="3" t="s">
        <v>57</v>
      </c>
      <c r="D117" s="4"/>
      <c r="E117" s="5" t="str">
        <f>"－"</f>
        <v>－</v>
      </c>
      <c r="F117" s="4"/>
      <c r="G117" s="5" t="str">
        <f>"－"</f>
        <v>－</v>
      </c>
      <c r="H117" s="4"/>
      <c r="I117" s="5" t="str">
        <f>"－"</f>
        <v>－</v>
      </c>
      <c r="J117" s="4"/>
      <c r="K117" s="5" t="str">
        <f>"－"</f>
        <v>－</v>
      </c>
    </row>
    <row r="118">
      <c r="A118" s="2" t="s">
        <v>38</v>
      </c>
      <c r="B118" s="3" t="s">
        <v>56</v>
      </c>
      <c r="C118" s="3" t="s">
        <v>57</v>
      </c>
      <c r="D118" s="4"/>
      <c r="E118" s="5"/>
      <c r="F118" s="4"/>
      <c r="G118" s="5"/>
      <c r="H118" s="4"/>
      <c r="I118" s="5"/>
      <c r="J118" s="4"/>
      <c r="K118" s="5"/>
    </row>
    <row r="119">
      <c r="A119" s="2" t="s">
        <v>39</v>
      </c>
      <c r="B119" s="3" t="s">
        <v>56</v>
      </c>
      <c r="C119" s="3" t="s">
        <v>57</v>
      </c>
      <c r="D119" s="4"/>
      <c r="E119" s="5"/>
      <c r="F119" s="4"/>
      <c r="G119" s="5"/>
      <c r="H119" s="4"/>
      <c r="I119" s="5"/>
      <c r="J119" s="4"/>
      <c r="K119" s="5"/>
    </row>
    <row r="120">
      <c r="A120" s="2" t="s">
        <v>40</v>
      </c>
      <c r="B120" s="3" t="s">
        <v>56</v>
      </c>
      <c r="C120" s="3" t="s">
        <v>57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41</v>
      </c>
      <c r="B121" s="3" t="s">
        <v>56</v>
      </c>
      <c r="C121" s="3" t="s">
        <v>57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42</v>
      </c>
      <c r="B122" s="3" t="s">
        <v>56</v>
      </c>
      <c r="C122" s="3" t="s">
        <v>57</v>
      </c>
      <c r="D122" s="4"/>
      <c r="E122" s="5" t="str">
        <f>"－"</f>
        <v>－</v>
      </c>
      <c r="F122" s="4"/>
      <c r="G122" s="5" t="str">
        <f>"－"</f>
        <v>－</v>
      </c>
      <c r="H122" s="4"/>
      <c r="I122" s="5" t="str">
        <f>"－"</f>
        <v>－</v>
      </c>
      <c r="J122" s="4"/>
      <c r="K122" s="5" t="str">
        <f>"－"</f>
        <v>－</v>
      </c>
    </row>
    <row r="123">
      <c r="A123" s="2" t="s">
        <v>43</v>
      </c>
      <c r="B123" s="3" t="s">
        <v>56</v>
      </c>
      <c r="C123" s="3" t="s">
        <v>57</v>
      </c>
      <c r="D123" s="4"/>
      <c r="E123" s="5" t="str">
        <f>"－"</f>
        <v>－</v>
      </c>
      <c r="F123" s="4"/>
      <c r="G123" s="5" t="str">
        <f>"－"</f>
        <v>－</v>
      </c>
      <c r="H123" s="4"/>
      <c r="I123" s="5" t="str">
        <f>"－"</f>
        <v>－</v>
      </c>
      <c r="J123" s="4"/>
      <c r="K123" s="5" t="str">
        <f>"－"</f>
        <v>－</v>
      </c>
    </row>
    <row r="124">
      <c r="A124" s="2" t="s">
        <v>44</v>
      </c>
      <c r="B124" s="3" t="s">
        <v>56</v>
      </c>
      <c r="C124" s="3" t="s">
        <v>57</v>
      </c>
      <c r="D124" s="4"/>
      <c r="E124" s="5" t="str">
        <f>"－"</f>
        <v>－</v>
      </c>
      <c r="F124" s="4"/>
      <c r="G124" s="5" t="str">
        <f>"－"</f>
        <v>－</v>
      </c>
      <c r="H124" s="4"/>
      <c r="I124" s="5" t="str">
        <f>"－"</f>
        <v>－</v>
      </c>
      <c r="J124" s="4"/>
      <c r="K124" s="5" t="str">
        <f>"－"</f>
        <v>－</v>
      </c>
    </row>
    <row r="125">
      <c r="A125" s="2" t="s">
        <v>45</v>
      </c>
      <c r="B125" s="3" t="s">
        <v>56</v>
      </c>
      <c r="C125" s="3" t="s">
        <v>57</v>
      </c>
      <c r="D125" s="4"/>
      <c r="E125" s="5"/>
      <c r="F125" s="4"/>
      <c r="G125" s="5"/>
      <c r="H125" s="4"/>
      <c r="I125" s="5"/>
      <c r="J125" s="4"/>
      <c r="K125" s="5"/>
    </row>
    <row r="126">
      <c r="A126" s="2" t="s">
        <v>46</v>
      </c>
      <c r="B126" s="3" t="s">
        <v>56</v>
      </c>
      <c r="C126" s="3" t="s">
        <v>57</v>
      </c>
      <c r="D126" s="4"/>
      <c r="E126" s="5"/>
      <c r="F126" s="4"/>
      <c r="G126" s="5"/>
      <c r="H126" s="4"/>
      <c r="I126" s="5"/>
      <c r="J126" s="4"/>
      <c r="K126" s="5"/>
    </row>
    <row r="127">
      <c r="A127" s="2" t="s">
        <v>47</v>
      </c>
      <c r="B127" s="3" t="s">
        <v>56</v>
      </c>
      <c r="C127" s="3" t="s">
        <v>57</v>
      </c>
      <c r="D127" s="4"/>
      <c r="E127" s="5" t="str">
        <f>"－"</f>
        <v>－</v>
      </c>
      <c r="F127" s="4"/>
      <c r="G127" s="5" t="str">
        <f>"－"</f>
        <v>－</v>
      </c>
      <c r="H127" s="4"/>
      <c r="I127" s="5" t="str">
        <f>"－"</f>
        <v>－</v>
      </c>
      <c r="J127" s="4"/>
      <c r="K127" s="5" t="str">
        <f>"－"</f>
        <v>－</v>
      </c>
    </row>
    <row r="128">
      <c r="A128" s="2" t="s">
        <v>48</v>
      </c>
      <c r="B128" s="3" t="s">
        <v>56</v>
      </c>
      <c r="C128" s="3" t="s">
        <v>57</v>
      </c>
      <c r="D128" s="4"/>
      <c r="E128" s="5" t="str">
        <f>"－"</f>
        <v>－</v>
      </c>
      <c r="F128" s="4"/>
      <c r="G128" s="5" t="str">
        <f>"－"</f>
        <v>－</v>
      </c>
      <c r="H128" s="4"/>
      <c r="I128" s="5" t="str">
        <f>"－"</f>
        <v>－</v>
      </c>
      <c r="J128" s="4"/>
      <c r="K128" s="5" t="str">
        <f>"－"</f>
        <v>－</v>
      </c>
    </row>
    <row r="129">
      <c r="A129" s="2" t="s">
        <v>49</v>
      </c>
      <c r="B129" s="3" t="s">
        <v>56</v>
      </c>
      <c r="C129" s="3" t="s">
        <v>57</v>
      </c>
      <c r="D129" s="4"/>
      <c r="E129" s="5" t="str">
        <f>"－"</f>
        <v>－</v>
      </c>
      <c r="F129" s="4"/>
      <c r="G129" s="5" t="str">
        <f>"－"</f>
        <v>－</v>
      </c>
      <c r="H129" s="4"/>
      <c r="I129" s="5" t="str">
        <f>"－"</f>
        <v>－</v>
      </c>
      <c r="J129" s="4"/>
      <c r="K129" s="5" t="str">
        <f>"－"</f>
        <v>－</v>
      </c>
    </row>
    <row r="130">
      <c r="A130" s="2" t="s">
        <v>16</v>
      </c>
      <c r="B130" s="3" t="s">
        <v>58</v>
      </c>
      <c r="C130" s="3" t="s">
        <v>59</v>
      </c>
      <c r="D130" s="4" t="s">
        <v>52</v>
      </c>
      <c r="E130" s="5" t="n">
        <f>149</f>
        <v>149.0</v>
      </c>
      <c r="F130" s="4" t="s">
        <v>52</v>
      </c>
      <c r="G130" s="5" t="n">
        <f>3714166250</f>
        <v>3.71416625E9</v>
      </c>
      <c r="H130" s="4"/>
      <c r="I130" s="5" t="n">
        <f>50</f>
        <v>50.0</v>
      </c>
      <c r="J130" s="4" t="s">
        <v>52</v>
      </c>
      <c r="K130" s="5" t="n">
        <f>38990</f>
        <v>38990.0</v>
      </c>
    </row>
    <row r="131">
      <c r="A131" s="2" t="s">
        <v>20</v>
      </c>
      <c r="B131" s="3" t="s">
        <v>58</v>
      </c>
      <c r="C131" s="3" t="s">
        <v>59</v>
      </c>
      <c r="D131" s="4"/>
      <c r="E131" s="5" t="n">
        <f>5763</f>
        <v>5763.0</v>
      </c>
      <c r="F131" s="4"/>
      <c r="G131" s="5" t="n">
        <f>143659049375</f>
        <v>1.43659049375E11</v>
      </c>
      <c r="H131" s="4" t="s">
        <v>52</v>
      </c>
      <c r="I131" s="5" t="str">
        <f>"－"</f>
        <v>－</v>
      </c>
      <c r="J131" s="4"/>
      <c r="K131" s="5" t="n">
        <f>39245</f>
        <v>39245.0</v>
      </c>
    </row>
    <row r="132">
      <c r="A132" s="2" t="s">
        <v>21</v>
      </c>
      <c r="B132" s="3" t="s">
        <v>58</v>
      </c>
      <c r="C132" s="3" t="s">
        <v>59</v>
      </c>
      <c r="D132" s="4"/>
      <c r="E132" s="5" t="n">
        <f>5055</f>
        <v>5055.0</v>
      </c>
      <c r="F132" s="4"/>
      <c r="G132" s="5" t="n">
        <f>126061597500</f>
        <v>1.260615975E11</v>
      </c>
      <c r="H132" s="4"/>
      <c r="I132" s="5" t="str">
        <f>"－"</f>
        <v>－</v>
      </c>
      <c r="J132" s="4"/>
      <c r="K132" s="5" t="n">
        <f>40284</f>
        <v>40284.0</v>
      </c>
    </row>
    <row r="133">
      <c r="A133" s="2" t="s">
        <v>22</v>
      </c>
      <c r="B133" s="3" t="s">
        <v>58</v>
      </c>
      <c r="C133" s="3" t="s">
        <v>59</v>
      </c>
      <c r="D133" s="4"/>
      <c r="E133" s="5" t="n">
        <f>6019</f>
        <v>6019.0</v>
      </c>
      <c r="F133" s="4"/>
      <c r="G133" s="5" t="n">
        <f>150067320625</f>
        <v>1.50067320625E11</v>
      </c>
      <c r="H133" s="4"/>
      <c r="I133" s="5" t="str">
        <f>"－"</f>
        <v>－</v>
      </c>
      <c r="J133" s="4"/>
      <c r="K133" s="5" t="n">
        <f>40027</f>
        <v>40027.0</v>
      </c>
    </row>
    <row r="134">
      <c r="A134" s="2" t="s">
        <v>23</v>
      </c>
      <c r="B134" s="3" t="s">
        <v>58</v>
      </c>
      <c r="C134" s="3" t="s">
        <v>59</v>
      </c>
      <c r="D134" s="4"/>
      <c r="E134" s="5" t="n">
        <f>6855</f>
        <v>6855.0</v>
      </c>
      <c r="F134" s="4"/>
      <c r="G134" s="5" t="n">
        <f>170825121875</f>
        <v>1.70825121875E11</v>
      </c>
      <c r="H134" s="4"/>
      <c r="I134" s="5" t="str">
        <f>"－"</f>
        <v>－</v>
      </c>
      <c r="J134" s="4"/>
      <c r="K134" s="5" t="n">
        <f>42865</f>
        <v>42865.0</v>
      </c>
    </row>
    <row r="135">
      <c r="A135" s="2" t="s">
        <v>24</v>
      </c>
      <c r="B135" s="3" t="s">
        <v>58</v>
      </c>
      <c r="C135" s="3" t="s">
        <v>59</v>
      </c>
      <c r="D135" s="4"/>
      <c r="E135" s="5"/>
      <c r="F135" s="4"/>
      <c r="G135" s="5"/>
      <c r="H135" s="4"/>
      <c r="I135" s="5"/>
      <c r="J135" s="4"/>
      <c r="K135" s="5"/>
    </row>
    <row r="136">
      <c r="A136" s="2" t="s">
        <v>25</v>
      </c>
      <c r="B136" s="3" t="s">
        <v>58</v>
      </c>
      <c r="C136" s="3" t="s">
        <v>59</v>
      </c>
      <c r="D136" s="4"/>
      <c r="E136" s="5"/>
      <c r="F136" s="4"/>
      <c r="G136" s="5"/>
      <c r="H136" s="4"/>
      <c r="I136" s="5"/>
      <c r="J136" s="4"/>
      <c r="K136" s="5"/>
    </row>
    <row r="137">
      <c r="A137" s="2" t="s">
        <v>26</v>
      </c>
      <c r="B137" s="3" t="s">
        <v>58</v>
      </c>
      <c r="C137" s="3" t="s">
        <v>59</v>
      </c>
      <c r="D137" s="4"/>
      <c r="E137" s="5" t="n">
        <f>10098</f>
        <v>10098.0</v>
      </c>
      <c r="F137" s="4"/>
      <c r="G137" s="5" t="n">
        <f>251640675625</f>
        <v>2.51640675625E11</v>
      </c>
      <c r="H137" s="4"/>
      <c r="I137" s="5" t="str">
        <f>"－"</f>
        <v>－</v>
      </c>
      <c r="J137" s="4"/>
      <c r="K137" s="5" t="n">
        <f>44315</f>
        <v>44315.0</v>
      </c>
    </row>
    <row r="138">
      <c r="A138" s="2" t="s">
        <v>27</v>
      </c>
      <c r="B138" s="3" t="s">
        <v>58</v>
      </c>
      <c r="C138" s="3" t="s">
        <v>59</v>
      </c>
      <c r="D138" s="4"/>
      <c r="E138" s="5" t="n">
        <f>11977</f>
        <v>11977.0</v>
      </c>
      <c r="F138" s="4"/>
      <c r="G138" s="5" t="n">
        <f>298396267500</f>
        <v>2.983962675E11</v>
      </c>
      <c r="H138" s="4"/>
      <c r="I138" s="5" t="n">
        <f>10</f>
        <v>10.0</v>
      </c>
      <c r="J138" s="4"/>
      <c r="K138" s="5" t="n">
        <f>42540</f>
        <v>42540.0</v>
      </c>
    </row>
    <row r="139">
      <c r="A139" s="2" t="s">
        <v>28</v>
      </c>
      <c r="B139" s="3" t="s">
        <v>58</v>
      </c>
      <c r="C139" s="3" t="s">
        <v>59</v>
      </c>
      <c r="D139" s="4"/>
      <c r="E139" s="5" t="n">
        <f>9415</f>
        <v>9415.0</v>
      </c>
      <c r="F139" s="4"/>
      <c r="G139" s="5" t="n">
        <f>234724120000</f>
        <v>2.3472412E11</v>
      </c>
      <c r="H139" s="4"/>
      <c r="I139" s="5" t="n">
        <f>150</f>
        <v>150.0</v>
      </c>
      <c r="J139" s="4"/>
      <c r="K139" s="5" t="n">
        <f>41736</f>
        <v>41736.0</v>
      </c>
    </row>
    <row r="140">
      <c r="A140" s="2" t="s">
        <v>29</v>
      </c>
      <c r="B140" s="3" t="s">
        <v>58</v>
      </c>
      <c r="C140" s="3" t="s">
        <v>59</v>
      </c>
      <c r="D140" s="4"/>
      <c r="E140" s="5" t="n">
        <f>8458</f>
        <v>8458.0</v>
      </c>
      <c r="F140" s="4"/>
      <c r="G140" s="5" t="n">
        <f>210821678175</f>
        <v>2.10821678175E11</v>
      </c>
      <c r="H140" s="4"/>
      <c r="I140" s="5" t="str">
        <f>"－"</f>
        <v>－</v>
      </c>
      <c r="J140" s="4"/>
      <c r="K140" s="5" t="n">
        <f>40777</f>
        <v>40777.0</v>
      </c>
    </row>
    <row r="141">
      <c r="A141" s="2" t="s">
        <v>30</v>
      </c>
      <c r="B141" s="3" t="s">
        <v>58</v>
      </c>
      <c r="C141" s="3" t="s">
        <v>59</v>
      </c>
      <c r="D141" s="4" t="s">
        <v>53</v>
      </c>
      <c r="E141" s="5" t="n">
        <f>13171</f>
        <v>13171.0</v>
      </c>
      <c r="F141" s="4" t="s">
        <v>53</v>
      </c>
      <c r="G141" s="5" t="n">
        <f>328371192225</f>
        <v>3.28371192225E11</v>
      </c>
      <c r="H141" s="4"/>
      <c r="I141" s="5" t="n">
        <f>242</f>
        <v>242.0</v>
      </c>
      <c r="J141" s="4"/>
      <c r="K141" s="5" t="n">
        <f>44450</f>
        <v>44450.0</v>
      </c>
    </row>
    <row r="142">
      <c r="A142" s="2" t="s">
        <v>31</v>
      </c>
      <c r="B142" s="3" t="s">
        <v>58</v>
      </c>
      <c r="C142" s="3" t="s">
        <v>59</v>
      </c>
      <c r="D142" s="4"/>
      <c r="E142" s="5"/>
      <c r="F142" s="4"/>
      <c r="G142" s="5"/>
      <c r="H142" s="4"/>
      <c r="I142" s="5"/>
      <c r="J142" s="4"/>
      <c r="K142" s="5"/>
    </row>
    <row r="143">
      <c r="A143" s="2" t="s">
        <v>32</v>
      </c>
      <c r="B143" s="3" t="s">
        <v>58</v>
      </c>
      <c r="C143" s="3" t="s">
        <v>59</v>
      </c>
      <c r="D143" s="4"/>
      <c r="E143" s="5"/>
      <c r="F143" s="4"/>
      <c r="G143" s="5"/>
      <c r="H143" s="4"/>
      <c r="I143" s="5"/>
      <c r="J143" s="4"/>
      <c r="K143" s="5"/>
    </row>
    <row r="144">
      <c r="A144" s="2" t="s">
        <v>33</v>
      </c>
      <c r="B144" s="3" t="s">
        <v>58</v>
      </c>
      <c r="C144" s="3" t="s">
        <v>59</v>
      </c>
      <c r="D144" s="4"/>
      <c r="E144" s="5"/>
      <c r="F144" s="4"/>
      <c r="G144" s="5"/>
      <c r="H144" s="4"/>
      <c r="I144" s="5"/>
      <c r="J144" s="4"/>
      <c r="K144" s="5"/>
    </row>
    <row r="145">
      <c r="A145" s="2" t="s">
        <v>34</v>
      </c>
      <c r="B145" s="3" t="s">
        <v>58</v>
      </c>
      <c r="C145" s="3" t="s">
        <v>59</v>
      </c>
      <c r="D145" s="4"/>
      <c r="E145" s="5" t="n">
        <f>5783</f>
        <v>5783.0</v>
      </c>
      <c r="F145" s="4"/>
      <c r="G145" s="5" t="n">
        <f>144032852925</f>
        <v>1.44032852925E11</v>
      </c>
      <c r="H145" s="4"/>
      <c r="I145" s="5" t="str">
        <f>"－"</f>
        <v>－</v>
      </c>
      <c r="J145" s="4"/>
      <c r="K145" s="5" t="n">
        <f>44169</f>
        <v>44169.0</v>
      </c>
    </row>
    <row r="146">
      <c r="A146" s="2" t="s">
        <v>35</v>
      </c>
      <c r="B146" s="3" t="s">
        <v>58</v>
      </c>
      <c r="C146" s="3" t="s">
        <v>59</v>
      </c>
      <c r="D146" s="4"/>
      <c r="E146" s="5" t="n">
        <f>9654</f>
        <v>9654.0</v>
      </c>
      <c r="F146" s="4"/>
      <c r="G146" s="5" t="n">
        <f>240724706375</f>
        <v>2.40724706375E11</v>
      </c>
      <c r="H146" s="4" t="s">
        <v>53</v>
      </c>
      <c r="I146" s="5" t="n">
        <f>701</f>
        <v>701.0</v>
      </c>
      <c r="J146" s="4"/>
      <c r="K146" s="5" t="n">
        <f>45185</f>
        <v>45185.0</v>
      </c>
    </row>
    <row r="147">
      <c r="A147" s="2" t="s">
        <v>36</v>
      </c>
      <c r="B147" s="3" t="s">
        <v>58</v>
      </c>
      <c r="C147" s="3" t="s">
        <v>59</v>
      </c>
      <c r="D147" s="4"/>
      <c r="E147" s="5" t="n">
        <f>8228</f>
        <v>8228.0</v>
      </c>
      <c r="F147" s="4"/>
      <c r="G147" s="5" t="n">
        <f>205119700425</f>
        <v>2.05119700425E11</v>
      </c>
      <c r="H147" s="4"/>
      <c r="I147" s="5" t="n">
        <f>1</f>
        <v>1.0</v>
      </c>
      <c r="J147" s="4"/>
      <c r="K147" s="5" t="n">
        <f>44198</f>
        <v>44198.0</v>
      </c>
    </row>
    <row r="148">
      <c r="A148" s="2" t="s">
        <v>37</v>
      </c>
      <c r="B148" s="3" t="s">
        <v>58</v>
      </c>
      <c r="C148" s="3" t="s">
        <v>59</v>
      </c>
      <c r="D148" s="4"/>
      <c r="E148" s="5" t="n">
        <f>7095</f>
        <v>7095.0</v>
      </c>
      <c r="F148" s="4"/>
      <c r="G148" s="5" t="n">
        <f>176957424375</f>
        <v>1.76957424375E11</v>
      </c>
      <c r="H148" s="4"/>
      <c r="I148" s="5" t="str">
        <f>"－"</f>
        <v>－</v>
      </c>
      <c r="J148" s="4"/>
      <c r="K148" s="5" t="n">
        <f>45248</f>
        <v>45248.0</v>
      </c>
    </row>
    <row r="149">
      <c r="A149" s="2" t="s">
        <v>38</v>
      </c>
      <c r="B149" s="3" t="s">
        <v>58</v>
      </c>
      <c r="C149" s="3" t="s">
        <v>59</v>
      </c>
      <c r="D149" s="4"/>
      <c r="E149" s="5"/>
      <c r="F149" s="4"/>
      <c r="G149" s="5"/>
      <c r="H149" s="4"/>
      <c r="I149" s="5"/>
      <c r="J149" s="4"/>
      <c r="K149" s="5"/>
    </row>
    <row r="150">
      <c r="A150" s="2" t="s">
        <v>39</v>
      </c>
      <c r="B150" s="3" t="s">
        <v>58</v>
      </c>
      <c r="C150" s="3" t="s">
        <v>59</v>
      </c>
      <c r="D150" s="4"/>
      <c r="E150" s="5"/>
      <c r="F150" s="4"/>
      <c r="G150" s="5"/>
      <c r="H150" s="4"/>
      <c r="I150" s="5"/>
      <c r="J150" s="4"/>
      <c r="K150" s="5"/>
    </row>
    <row r="151">
      <c r="A151" s="2" t="s">
        <v>40</v>
      </c>
      <c r="B151" s="3" t="s">
        <v>58</v>
      </c>
      <c r="C151" s="3" t="s">
        <v>59</v>
      </c>
      <c r="D151" s="4"/>
      <c r="E151" s="5" t="n">
        <f>4555</f>
        <v>4555.0</v>
      </c>
      <c r="F151" s="4"/>
      <c r="G151" s="5" t="n">
        <f>113557430000</f>
        <v>1.1355743E11</v>
      </c>
      <c r="H151" s="4"/>
      <c r="I151" s="5" t="str">
        <f>"－"</f>
        <v>－</v>
      </c>
      <c r="J151" s="4"/>
      <c r="K151" s="5" t="n">
        <f>46581</f>
        <v>46581.0</v>
      </c>
    </row>
    <row r="152">
      <c r="A152" s="2" t="s">
        <v>41</v>
      </c>
      <c r="B152" s="3" t="s">
        <v>58</v>
      </c>
      <c r="C152" s="3" t="s">
        <v>59</v>
      </c>
      <c r="D152" s="4"/>
      <c r="E152" s="5" t="n">
        <f>5521</f>
        <v>5521.0</v>
      </c>
      <c r="F152" s="4"/>
      <c r="G152" s="5" t="n">
        <f>137736440625</f>
        <v>1.37736440625E11</v>
      </c>
      <c r="H152" s="4"/>
      <c r="I152" s="5" t="n">
        <f>3</f>
        <v>3.0</v>
      </c>
      <c r="J152" s="4"/>
      <c r="K152" s="5" t="n">
        <f>47249</f>
        <v>47249.0</v>
      </c>
    </row>
    <row r="153">
      <c r="A153" s="2" t="s">
        <v>42</v>
      </c>
      <c r="B153" s="3" t="s">
        <v>58</v>
      </c>
      <c r="C153" s="3" t="s">
        <v>59</v>
      </c>
      <c r="D153" s="4"/>
      <c r="E153" s="5" t="n">
        <f>9475</f>
        <v>9475.0</v>
      </c>
      <c r="F153" s="4"/>
      <c r="G153" s="5" t="n">
        <f>236272090625</f>
        <v>2.36272090625E11</v>
      </c>
      <c r="H153" s="4"/>
      <c r="I153" s="5" t="n">
        <f>230</f>
        <v>230.0</v>
      </c>
      <c r="J153" s="4"/>
      <c r="K153" s="5" t="n">
        <f>47349</f>
        <v>47349.0</v>
      </c>
    </row>
    <row r="154">
      <c r="A154" s="2" t="s">
        <v>43</v>
      </c>
      <c r="B154" s="3" t="s">
        <v>58</v>
      </c>
      <c r="C154" s="3" t="s">
        <v>59</v>
      </c>
      <c r="D154" s="4"/>
      <c r="E154" s="5" t="n">
        <f>9248</f>
        <v>9248.0</v>
      </c>
      <c r="F154" s="4"/>
      <c r="G154" s="5" t="n">
        <f>230658283125</f>
        <v>2.30658283125E11</v>
      </c>
      <c r="H154" s="4"/>
      <c r="I154" s="5" t="str">
        <f>"－"</f>
        <v>－</v>
      </c>
      <c r="J154" s="4"/>
      <c r="K154" s="5" t="n">
        <f>47723</f>
        <v>47723.0</v>
      </c>
    </row>
    <row r="155">
      <c r="A155" s="2" t="s">
        <v>44</v>
      </c>
      <c r="B155" s="3" t="s">
        <v>58</v>
      </c>
      <c r="C155" s="3" t="s">
        <v>59</v>
      </c>
      <c r="D155" s="4"/>
      <c r="E155" s="5" t="n">
        <f>4077</f>
        <v>4077.0</v>
      </c>
      <c r="F155" s="4"/>
      <c r="G155" s="5" t="n">
        <f>101716571250</f>
        <v>1.0171657125E11</v>
      </c>
      <c r="H155" s="4"/>
      <c r="I155" s="5" t="str">
        <f>"－"</f>
        <v>－</v>
      </c>
      <c r="J155" s="4" t="s">
        <v>53</v>
      </c>
      <c r="K155" s="5" t="n">
        <f>49404</f>
        <v>49404.0</v>
      </c>
    </row>
    <row r="156">
      <c r="A156" s="2" t="s">
        <v>45</v>
      </c>
      <c r="B156" s="3" t="s">
        <v>58</v>
      </c>
      <c r="C156" s="3" t="s">
        <v>59</v>
      </c>
      <c r="D156" s="4"/>
      <c r="E156" s="5"/>
      <c r="F156" s="4"/>
      <c r="G156" s="5"/>
      <c r="H156" s="4"/>
      <c r="I156" s="5"/>
      <c r="J156" s="4"/>
      <c r="K156" s="5"/>
    </row>
    <row r="157">
      <c r="A157" s="2" t="s">
        <v>46</v>
      </c>
      <c r="B157" s="3" t="s">
        <v>58</v>
      </c>
      <c r="C157" s="3" t="s">
        <v>59</v>
      </c>
      <c r="D157" s="4"/>
      <c r="E157" s="5"/>
      <c r="F157" s="4"/>
      <c r="G157" s="5"/>
      <c r="H157" s="4"/>
      <c r="I157" s="5"/>
      <c r="J157" s="4"/>
      <c r="K157" s="5"/>
    </row>
    <row r="158">
      <c r="A158" s="2" t="s">
        <v>47</v>
      </c>
      <c r="B158" s="3" t="s">
        <v>58</v>
      </c>
      <c r="C158" s="3" t="s">
        <v>59</v>
      </c>
      <c r="D158" s="4"/>
      <c r="E158" s="5" t="n">
        <f>3053</f>
        <v>3053.0</v>
      </c>
      <c r="F158" s="4"/>
      <c r="G158" s="5" t="n">
        <f>76094890000</f>
        <v>7.609489E10</v>
      </c>
      <c r="H158" s="4"/>
      <c r="I158" s="5" t="n">
        <f>400</f>
        <v>400.0</v>
      </c>
      <c r="J158" s="4"/>
      <c r="K158" s="5" t="n">
        <f>48885</f>
        <v>48885.0</v>
      </c>
    </row>
    <row r="159">
      <c r="A159" s="2" t="s">
        <v>48</v>
      </c>
      <c r="B159" s="3" t="s">
        <v>58</v>
      </c>
      <c r="C159" s="3" t="s">
        <v>59</v>
      </c>
      <c r="D159" s="4"/>
      <c r="E159" s="5" t="n">
        <f>2837</f>
        <v>2837.0</v>
      </c>
      <c r="F159" s="4"/>
      <c r="G159" s="5" t="n">
        <f>70760600625</f>
        <v>7.0760600625E10</v>
      </c>
      <c r="H159" s="4"/>
      <c r="I159" s="5" t="n">
        <f>190</f>
        <v>190.0</v>
      </c>
      <c r="J159" s="4"/>
      <c r="K159" s="5" t="n">
        <f>48689</f>
        <v>48689.0</v>
      </c>
    </row>
    <row r="160">
      <c r="A160" s="2" t="s">
        <v>49</v>
      </c>
      <c r="B160" s="3" t="s">
        <v>58</v>
      </c>
      <c r="C160" s="3" t="s">
        <v>59</v>
      </c>
      <c r="D160" s="4"/>
      <c r="E160" s="5" t="n">
        <f>7954</f>
        <v>7954.0</v>
      </c>
      <c r="F160" s="4"/>
      <c r="G160" s="5" t="n">
        <f>198365840000</f>
        <v>1.9836584E11</v>
      </c>
      <c r="H160" s="4"/>
      <c r="I160" s="5" t="n">
        <f>150</f>
        <v>150.0</v>
      </c>
      <c r="J160" s="4"/>
      <c r="K160" s="5" t="n">
        <f>48520</f>
        <v>48520.0</v>
      </c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