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<sst xmlns="http://schemas.openxmlformats.org/spreadsheetml/2006/main" count="513" uniqueCount="60">
  <si>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</si>
  <si>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</si>
  <si>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</si>
  <si>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</si>
  <si>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</si>
  <si>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</si>
  <si>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</si>
  <si>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</si>
  <si>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</si>
  <si>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</si>
  <si>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</si>
  <si>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</si>
  <si>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</si>
  <si>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</si>
  <si>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</si>
  <si>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</si>
  <si>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10.1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</si>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</sst>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/>
      <c r="F10" s="4"/>
      <c r="G10" s="5"/>
      <c r="H10" s="4"/>
      <c r="I10" s="5"/>
      <c r="J10" s="4"/>
      <c r="K10" s="5"/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/>
      <c r="F17" s="4"/>
      <c r="G17" s="5"/>
      <c r="H17" s="4"/>
      <c r="I17" s="5"/>
      <c r="J17" s="4"/>
      <c r="K17" s="5"/>
    </row>
    <row r="18">
      <c r="A18" s="2" t="s">
        <v>31</v>
      </c>
      <c r="B18" s="3" t="s">
        <v>17</v>
      </c>
      <c r="C18" s="3" t="s">
        <v>18</v>
      </c>
      <c r="D18" s="4"/>
      <c r="E18" s="5"/>
      <c r="F18" s="4"/>
      <c r="G18" s="5"/>
      <c r="H18" s="4"/>
      <c r="I18" s="5"/>
      <c r="J18" s="4"/>
      <c r="K18" s="5"/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/>
      <c r="F24" s="4"/>
      <c r="G24" s="5"/>
      <c r="H24" s="4"/>
      <c r="I24" s="5"/>
      <c r="J24" s="4"/>
      <c r="K24" s="5"/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/>
      <c r="F31" s="4"/>
      <c r="G31" s="5"/>
      <c r="H31" s="4"/>
      <c r="I31" s="5"/>
      <c r="J31" s="4"/>
      <c r="K31" s="5"/>
    </row>
    <row r="32">
      <c r="A32" s="2" t="s">
        <v>45</v>
      </c>
      <c r="B32" s="3" t="s">
        <v>17</v>
      </c>
      <c r="C32" s="3" t="s">
        <v>18</v>
      </c>
      <c r="D32" s="4"/>
      <c r="E32" s="5"/>
      <c r="F32" s="4"/>
      <c r="G32" s="5"/>
      <c r="H32" s="4"/>
      <c r="I32" s="5"/>
      <c r="J32" s="4"/>
      <c r="K32" s="5"/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 t="str">
        <f>"－"</f>
        <v>－</v>
      </c>
      <c r="F36" s="4"/>
      <c r="G36" s="5" t="str">
        <f>"－"</f>
        <v>－</v>
      </c>
      <c r="H36" s="4"/>
      <c r="I36" s="5" t="str">
        <f>"－"</f>
        <v>－</v>
      </c>
      <c r="J36" s="4"/>
      <c r="K36" s="5" t="str">
        <f>"－"</f>
        <v>－</v>
      </c>
    </row>
    <row r="37">
      <c r="A37" s="2" t="s">
        <v>16</v>
      </c>
      <c r="B37" s="3" t="s">
        <v>50</v>
      </c>
      <c r="C37" s="3" t="s">
        <v>51</v>
      </c>
      <c r="D37" s="4"/>
      <c r="E37" s="5" t="n">
        <f>25380</f>
        <v>25380.0</v>
      </c>
      <c r="F37" s="4"/>
      <c r="G37" s="5" t="n">
        <f>3671625210000</f>
        <v>3.67162521E12</v>
      </c>
      <c r="H37" s="4"/>
      <c r="I37" s="5" t="n">
        <f>4103</f>
        <v>4103.0</v>
      </c>
      <c r="J37" s="4"/>
      <c r="K37" s="5" t="n">
        <f>179823</f>
        <v>179823.0</v>
      </c>
    </row>
    <row r="38">
      <c r="A38" s="2" t="s">
        <v>20</v>
      </c>
      <c r="B38" s="3" t="s">
        <v>50</v>
      </c>
      <c r="C38" s="3" t="s">
        <v>51</v>
      </c>
      <c r="D38" s="4"/>
      <c r="E38" s="5" t="n">
        <f>33763</f>
        <v>33763.0</v>
      </c>
      <c r="F38" s="4"/>
      <c r="G38" s="5" t="n">
        <f>4893458875000</f>
        <v>4.893458875E12</v>
      </c>
      <c r="H38" s="4"/>
      <c r="I38" s="5" t="n">
        <f>4689</f>
        <v>4689.0</v>
      </c>
      <c r="J38" s="4"/>
      <c r="K38" s="5" t="n">
        <f>180957</f>
        <v>180957.0</v>
      </c>
    </row>
    <row r="39">
      <c r="A39" s="2" t="s">
        <v>21</v>
      </c>
      <c r="B39" s="3" t="s">
        <v>50</v>
      </c>
      <c r="C39" s="3" t="s">
        <v>51</v>
      </c>
      <c r="D39" s="4"/>
      <c r="E39" s="5" t="n">
        <f>34627</f>
        <v>34627.0</v>
      </c>
      <c r="F39" s="4"/>
      <c r="G39" s="5" t="n">
        <f>5019684650000</f>
        <v>5.01968465E12</v>
      </c>
      <c r="H39" s="4"/>
      <c r="I39" s="5" t="n">
        <f>7138</f>
        <v>7138.0</v>
      </c>
      <c r="J39" s="4"/>
      <c r="K39" s="5" t="n">
        <f>178447</f>
        <v>178447.0</v>
      </c>
    </row>
    <row r="40">
      <c r="A40" s="2" t="s">
        <v>22</v>
      </c>
      <c r="B40" s="3" t="s">
        <v>50</v>
      </c>
      <c r="C40" s="3" t="s">
        <v>51</v>
      </c>
      <c r="D40" s="4"/>
      <c r="E40" s="5" t="n">
        <f>22808</f>
        <v>22808.0</v>
      </c>
      <c r="F40" s="4"/>
      <c r="G40" s="5" t="n">
        <f>3301892775000</f>
        <v>3.301892775E12</v>
      </c>
      <c r="H40" s="4"/>
      <c r="I40" s="5" t="n">
        <f>5547</f>
        <v>5547.0</v>
      </c>
      <c r="J40" s="4"/>
      <c r="K40" s="5" t="n">
        <f>179226</f>
        <v>179226.0</v>
      </c>
    </row>
    <row r="41">
      <c r="A41" s="2" t="s">
        <v>23</v>
      </c>
      <c r="B41" s="3" t="s">
        <v>50</v>
      </c>
      <c r="C41" s="3" t="s">
        <v>51</v>
      </c>
      <c r="D41" s="4"/>
      <c r="E41" s="5"/>
      <c r="F41" s="4"/>
      <c r="G41" s="5"/>
      <c r="H41" s="4"/>
      <c r="I41" s="5"/>
      <c r="J41" s="4"/>
      <c r="K41" s="5"/>
    </row>
    <row r="42">
      <c r="A42" s="2" t="s">
        <v>24</v>
      </c>
      <c r="B42" s="3" t="s">
        <v>50</v>
      </c>
      <c r="C42" s="3" t="s">
        <v>51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25</v>
      </c>
      <c r="B43" s="3" t="s">
        <v>50</v>
      </c>
      <c r="C43" s="3" t="s">
        <v>51</v>
      </c>
      <c r="D43" s="4"/>
      <c r="E43" s="5" t="n">
        <f>35729</f>
        <v>35729.0</v>
      </c>
      <c r="F43" s="4"/>
      <c r="G43" s="5" t="n">
        <f>5157358925000</f>
        <v>5.157358925E12</v>
      </c>
      <c r="H43" s="4"/>
      <c r="I43" s="5" t="n">
        <f>6139</f>
        <v>6139.0</v>
      </c>
      <c r="J43" s="4"/>
      <c r="K43" s="5" t="n">
        <f>178948</f>
        <v>178948.0</v>
      </c>
    </row>
    <row r="44">
      <c r="A44" s="2" t="s">
        <v>26</v>
      </c>
      <c r="B44" s="3" t="s">
        <v>50</v>
      </c>
      <c r="C44" s="3" t="s">
        <v>51</v>
      </c>
      <c r="D44" s="4"/>
      <c r="E44" s="5" t="n">
        <f>36400</f>
        <v>36400.0</v>
      </c>
      <c r="F44" s="4"/>
      <c r="G44" s="5" t="n">
        <f>5248887290000</f>
        <v>5.24888729E12</v>
      </c>
      <c r="H44" s="4" t="s">
        <v>52</v>
      </c>
      <c r="I44" s="5" t="n">
        <f>7796</f>
        <v>7796.0</v>
      </c>
      <c r="J44" s="4"/>
      <c r="K44" s="5" t="n">
        <f>178325</f>
        <v>178325.0</v>
      </c>
    </row>
    <row r="45">
      <c r="A45" s="2" t="s">
        <v>27</v>
      </c>
      <c r="B45" s="3" t="s">
        <v>50</v>
      </c>
      <c r="C45" s="3" t="s">
        <v>51</v>
      </c>
      <c r="D45" s="4"/>
      <c r="E45" s="5" t="n">
        <f>24333</f>
        <v>24333.0</v>
      </c>
      <c r="F45" s="4"/>
      <c r="G45" s="5" t="n">
        <f>3507752790000</f>
        <v>3.50775279E12</v>
      </c>
      <c r="H45" s="4"/>
      <c r="I45" s="5" t="n">
        <f>4828</f>
        <v>4828.0</v>
      </c>
      <c r="J45" s="4"/>
      <c r="K45" s="5" t="n">
        <f>177746</f>
        <v>177746.0</v>
      </c>
    </row>
    <row r="46">
      <c r="A46" s="2" t="s">
        <v>28</v>
      </c>
      <c r="B46" s="3" t="s">
        <v>50</v>
      </c>
      <c r="C46" s="3" t="s">
        <v>51</v>
      </c>
      <c r="D46" s="4"/>
      <c r="E46" s="5" t="n">
        <f>30697</f>
        <v>30697.0</v>
      </c>
      <c r="F46" s="4"/>
      <c r="G46" s="5" t="n">
        <f>4421373090000</f>
        <v>4.42137309E12</v>
      </c>
      <c r="H46" s="4"/>
      <c r="I46" s="5" t="n">
        <f>6308</f>
        <v>6308.0</v>
      </c>
      <c r="J46" s="4"/>
      <c r="K46" s="5" t="n">
        <f>177629</f>
        <v>177629.0</v>
      </c>
    </row>
    <row r="47">
      <c r="A47" s="2" t="s">
        <v>29</v>
      </c>
      <c r="B47" s="3" t="s">
        <v>50</v>
      </c>
      <c r="C47" s="3" t="s">
        <v>51</v>
      </c>
      <c r="D47" s="4"/>
      <c r="E47" s="5" t="n">
        <f>31543</f>
        <v>31543.0</v>
      </c>
      <c r="F47" s="4"/>
      <c r="G47" s="5" t="n">
        <f>4541021480000</f>
        <v>4.54102148E12</v>
      </c>
      <c r="H47" s="4"/>
      <c r="I47" s="5" t="n">
        <f>6753</f>
        <v>6753.0</v>
      </c>
      <c r="J47" s="4" t="s">
        <v>52</v>
      </c>
      <c r="K47" s="5" t="n">
        <f>186366</f>
        <v>186366.0</v>
      </c>
    </row>
    <row r="48">
      <c r="A48" s="2" t="s">
        <v>30</v>
      </c>
      <c r="B48" s="3" t="s">
        <v>50</v>
      </c>
      <c r="C48" s="3" t="s">
        <v>51</v>
      </c>
      <c r="D48" s="4"/>
      <c r="E48" s="5"/>
      <c r="F48" s="4"/>
      <c r="G48" s="5"/>
      <c r="H48" s="4"/>
      <c r="I48" s="5"/>
      <c r="J48" s="4"/>
      <c r="K48" s="5"/>
    </row>
    <row r="49">
      <c r="A49" s="2" t="s">
        <v>31</v>
      </c>
      <c r="B49" s="3" t="s">
        <v>50</v>
      </c>
      <c r="C49" s="3" t="s">
        <v>51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32</v>
      </c>
      <c r="B50" s="3" t="s">
        <v>50</v>
      </c>
      <c r="C50" s="3" t="s">
        <v>51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33</v>
      </c>
      <c r="B51" s="3" t="s">
        <v>50</v>
      </c>
      <c r="C51" s="3" t="s">
        <v>51</v>
      </c>
      <c r="D51" s="4"/>
      <c r="E51" s="5" t="n">
        <f>25988</f>
        <v>25988.0</v>
      </c>
      <c r="F51" s="4"/>
      <c r="G51" s="5" t="n">
        <f>3738813520000</f>
        <v>3.73881352E12</v>
      </c>
      <c r="H51" s="4"/>
      <c r="I51" s="5" t="n">
        <f>6267</f>
        <v>6267.0</v>
      </c>
      <c r="J51" s="4"/>
      <c r="K51" s="5" t="n">
        <f>179800</f>
        <v>179800.0</v>
      </c>
    </row>
    <row r="52">
      <c r="A52" s="2" t="s">
        <v>34</v>
      </c>
      <c r="B52" s="3" t="s">
        <v>50</v>
      </c>
      <c r="C52" s="3" t="s">
        <v>51</v>
      </c>
      <c r="D52" s="4"/>
      <c r="E52" s="5" t="n">
        <f>26370</f>
        <v>26370.0</v>
      </c>
      <c r="F52" s="4"/>
      <c r="G52" s="5" t="n">
        <f>3795999850000</f>
        <v>3.79599985E12</v>
      </c>
      <c r="H52" s="4"/>
      <c r="I52" s="5" t="n">
        <f>4510</f>
        <v>4510.0</v>
      </c>
      <c r="J52" s="4"/>
      <c r="K52" s="5" t="n">
        <f>178498</f>
        <v>178498.0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27759</f>
        <v>27759.0</v>
      </c>
      <c r="F53" s="4"/>
      <c r="G53" s="5" t="n">
        <f>3996765960000</f>
        <v>3.99676596E12</v>
      </c>
      <c r="H53" s="4"/>
      <c r="I53" s="5" t="n">
        <f>4844</f>
        <v>4844.0</v>
      </c>
      <c r="J53" s="4"/>
      <c r="K53" s="5" t="n">
        <f>182094</f>
        <v>182094.0</v>
      </c>
    </row>
    <row r="54">
      <c r="A54" s="2" t="s">
        <v>36</v>
      </c>
      <c r="B54" s="3" t="s">
        <v>50</v>
      </c>
      <c r="C54" s="3" t="s">
        <v>51</v>
      </c>
      <c r="D54" s="4"/>
      <c r="E54" s="5" t="n">
        <f>31406</f>
        <v>31406.0</v>
      </c>
      <c r="F54" s="4"/>
      <c r="G54" s="5" t="n">
        <f>4514731625000</f>
        <v>4.514731625E12</v>
      </c>
      <c r="H54" s="4"/>
      <c r="I54" s="5" t="n">
        <f>4128</f>
        <v>4128.0</v>
      </c>
      <c r="J54" s="4"/>
      <c r="K54" s="5" t="n">
        <f>179997</f>
        <v>179997.0</v>
      </c>
    </row>
    <row r="55">
      <c r="A55" s="2" t="s">
        <v>37</v>
      </c>
      <c r="B55" s="3" t="s">
        <v>50</v>
      </c>
      <c r="C55" s="3" t="s">
        <v>51</v>
      </c>
      <c r="D55" s="4"/>
      <c r="E55" s="5"/>
      <c r="F55" s="4"/>
      <c r="G55" s="5"/>
      <c r="H55" s="4"/>
      <c r="I55" s="5"/>
      <c r="J55" s="4"/>
      <c r="K55" s="5"/>
    </row>
    <row r="56">
      <c r="A56" s="2" t="s">
        <v>38</v>
      </c>
      <c r="B56" s="3" t="s">
        <v>50</v>
      </c>
      <c r="C56" s="3" t="s">
        <v>51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39</v>
      </c>
      <c r="B57" s="3" t="s">
        <v>50</v>
      </c>
      <c r="C57" s="3" t="s">
        <v>51</v>
      </c>
      <c r="D57" s="4" t="s">
        <v>53</v>
      </c>
      <c r="E57" s="5" t="n">
        <f>20397</f>
        <v>20397.0</v>
      </c>
      <c r="F57" s="4" t="s">
        <v>53</v>
      </c>
      <c r="G57" s="5" t="n">
        <f>2934843460000</f>
        <v>2.93484346E12</v>
      </c>
      <c r="H57" s="4" t="s">
        <v>53</v>
      </c>
      <c r="I57" s="5" t="n">
        <f>3604</f>
        <v>3604.0</v>
      </c>
      <c r="J57" s="4"/>
      <c r="K57" s="5" t="n">
        <f>179310</f>
        <v>179310.0</v>
      </c>
    </row>
    <row r="58">
      <c r="A58" s="2" t="s">
        <v>40</v>
      </c>
      <c r="B58" s="3" t="s">
        <v>50</v>
      </c>
      <c r="C58" s="3" t="s">
        <v>51</v>
      </c>
      <c r="D58" s="4"/>
      <c r="E58" s="5" t="n">
        <f>34348</f>
        <v>34348.0</v>
      </c>
      <c r="F58" s="4"/>
      <c r="G58" s="5" t="n">
        <f>4936345560000</f>
        <v>4.93634556E12</v>
      </c>
      <c r="H58" s="4"/>
      <c r="I58" s="5" t="n">
        <f>6128</f>
        <v>6128.0</v>
      </c>
      <c r="J58" s="4"/>
      <c r="K58" s="5" t="n">
        <f>179421</f>
        <v>179421.0</v>
      </c>
    </row>
    <row r="59">
      <c r="A59" s="2" t="s">
        <v>41</v>
      </c>
      <c r="B59" s="3" t="s">
        <v>50</v>
      </c>
      <c r="C59" s="3" t="s">
        <v>51</v>
      </c>
      <c r="D59" s="4"/>
      <c r="E59" s="5" t="n">
        <f>23744</f>
        <v>23744.0</v>
      </c>
      <c r="F59" s="4"/>
      <c r="G59" s="5" t="n">
        <f>3412075930000</f>
        <v>3.41207593E12</v>
      </c>
      <c r="H59" s="4"/>
      <c r="I59" s="5" t="n">
        <f>4349</f>
        <v>4349.0</v>
      </c>
      <c r="J59" s="4"/>
      <c r="K59" s="5" t="n">
        <f>178719</f>
        <v>178719.0</v>
      </c>
    </row>
    <row r="60">
      <c r="A60" s="2" t="s">
        <v>42</v>
      </c>
      <c r="B60" s="3" t="s">
        <v>50</v>
      </c>
      <c r="C60" s="3" t="s">
        <v>51</v>
      </c>
      <c r="D60" s="4" t="s">
        <v>52</v>
      </c>
      <c r="E60" s="5" t="n">
        <f>38730</f>
        <v>38730.0</v>
      </c>
      <c r="F60" s="4" t="s">
        <v>52</v>
      </c>
      <c r="G60" s="5" t="n">
        <f>5568020710000</f>
        <v>5.56802071E12</v>
      </c>
      <c r="H60" s="4"/>
      <c r="I60" s="5" t="n">
        <f>6710</f>
        <v>6710.0</v>
      </c>
      <c r="J60" s="4"/>
      <c r="K60" s="5" t="n">
        <f>177206</f>
        <v>177206.0</v>
      </c>
    </row>
    <row r="61">
      <c r="A61" s="2" t="s">
        <v>43</v>
      </c>
      <c r="B61" s="3" t="s">
        <v>50</v>
      </c>
      <c r="C61" s="3" t="s">
        <v>51</v>
      </c>
      <c r="D61" s="4"/>
      <c r="E61" s="5" t="n">
        <f>27275</f>
        <v>27275.0</v>
      </c>
      <c r="F61" s="4"/>
      <c r="G61" s="5" t="n">
        <f>3927802655000</f>
        <v>3.927802655E12</v>
      </c>
      <c r="H61" s="4"/>
      <c r="I61" s="5" t="n">
        <f>6299</f>
        <v>6299.0</v>
      </c>
      <c r="J61" s="4"/>
      <c r="K61" s="5" t="n">
        <f>177203</f>
        <v>177203.0</v>
      </c>
    </row>
    <row r="62">
      <c r="A62" s="2" t="s">
        <v>44</v>
      </c>
      <c r="B62" s="3" t="s">
        <v>50</v>
      </c>
      <c r="C62" s="3" t="s">
        <v>51</v>
      </c>
      <c r="D62" s="4"/>
      <c r="E62" s="5"/>
      <c r="F62" s="4"/>
      <c r="G62" s="5"/>
      <c r="H62" s="4"/>
      <c r="I62" s="5"/>
      <c r="J62" s="4"/>
      <c r="K62" s="5"/>
    </row>
    <row r="63">
      <c r="A63" s="2" t="s">
        <v>45</v>
      </c>
      <c r="B63" s="3" t="s">
        <v>50</v>
      </c>
      <c r="C63" s="3" t="s">
        <v>51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46</v>
      </c>
      <c r="B64" s="3" t="s">
        <v>50</v>
      </c>
      <c r="C64" s="3" t="s">
        <v>51</v>
      </c>
      <c r="D64" s="4"/>
      <c r="E64" s="5" t="n">
        <f>30823</f>
        <v>30823.0</v>
      </c>
      <c r="F64" s="4"/>
      <c r="G64" s="5" t="n">
        <f>4439668740000</f>
        <v>4.43966874E12</v>
      </c>
      <c r="H64" s="4"/>
      <c r="I64" s="5" t="n">
        <f>4733</f>
        <v>4733.0</v>
      </c>
      <c r="J64" s="4"/>
      <c r="K64" s="5" t="n">
        <f>176837</f>
        <v>176837.0</v>
      </c>
    </row>
    <row r="65">
      <c r="A65" s="2" t="s">
        <v>47</v>
      </c>
      <c r="B65" s="3" t="s">
        <v>50</v>
      </c>
      <c r="C65" s="3" t="s">
        <v>51</v>
      </c>
      <c r="D65" s="4"/>
      <c r="E65" s="5" t="n">
        <f>26161</f>
        <v>26161.0</v>
      </c>
      <c r="F65" s="4"/>
      <c r="G65" s="5" t="n">
        <f>3763536810000</f>
        <v>3.76353681E12</v>
      </c>
      <c r="H65" s="4"/>
      <c r="I65" s="5" t="n">
        <f>3647</f>
        <v>3647.0</v>
      </c>
      <c r="J65" s="4" t="s">
        <v>53</v>
      </c>
      <c r="K65" s="5" t="n">
        <f>176223</f>
        <v>176223.0</v>
      </c>
    </row>
    <row r="66">
      <c r="A66" s="2" t="s">
        <v>48</v>
      </c>
      <c r="B66" s="3" t="s">
        <v>50</v>
      </c>
      <c r="C66" s="3" t="s">
        <v>51</v>
      </c>
      <c r="D66" s="4"/>
      <c r="E66" s="5" t="n">
        <f>27486</f>
        <v>27486.0</v>
      </c>
      <c r="F66" s="4"/>
      <c r="G66" s="5" t="n">
        <f>3954763920000</f>
        <v>3.95476392E12</v>
      </c>
      <c r="H66" s="4"/>
      <c r="I66" s="5" t="n">
        <f>4759</f>
        <v>4759.0</v>
      </c>
      <c r="J66" s="4"/>
      <c r="K66" s="5" t="n">
        <f>177377</f>
        <v>177377.0</v>
      </c>
    </row>
    <row r="67">
      <c r="A67" s="2" t="s">
        <v>49</v>
      </c>
      <c r="B67" s="3" t="s">
        <v>50</v>
      </c>
      <c r="C67" s="3" t="s">
        <v>51</v>
      </c>
      <c r="D67" s="4"/>
      <c r="E67" s="5" t="n">
        <f>34053</f>
        <v>34053.0</v>
      </c>
      <c r="F67" s="4"/>
      <c r="G67" s="5" t="n">
        <f>4906257010000</f>
        <v>4.90625701E12</v>
      </c>
      <c r="H67" s="4"/>
      <c r="I67" s="5" t="n">
        <f>4957</f>
        <v>4957.0</v>
      </c>
      <c r="J67" s="4"/>
      <c r="K67" s="5" t="n">
        <f>177997</f>
        <v>177997.0</v>
      </c>
    </row>
    <row r="68">
      <c r="A68" s="2" t="s">
        <v>16</v>
      </c>
      <c r="B68" s="3" t="s">
        <v>54</v>
      </c>
      <c r="C68" s="3" t="s">
        <v>55</v>
      </c>
      <c r="D68" s="4"/>
      <c r="E68" s="5" t="n">
        <f>2</f>
        <v>2.0</v>
      </c>
      <c r="F68" s="4"/>
      <c r="G68" s="5" t="n">
        <f>28938000</f>
        <v>2.8938E7</v>
      </c>
      <c r="H68" s="4"/>
      <c r="I68" s="5" t="n">
        <f>2</f>
        <v>2.0</v>
      </c>
      <c r="J68" s="4" t="s">
        <v>53</v>
      </c>
      <c r="K68" s="5" t="n">
        <f>42</f>
        <v>42.0</v>
      </c>
    </row>
    <row r="69">
      <c r="A69" s="2" t="s">
        <v>20</v>
      </c>
      <c r="B69" s="3" t="s">
        <v>54</v>
      </c>
      <c r="C69" s="3" t="s">
        <v>55</v>
      </c>
      <c r="D69" s="4"/>
      <c r="E69" s="5" t="n">
        <f>14</f>
        <v>14.0</v>
      </c>
      <c r="F69" s="4"/>
      <c r="G69" s="5" t="n">
        <f>202998500</f>
        <v>2.029985E8</v>
      </c>
      <c r="H69" s="4"/>
      <c r="I69" s="5" t="n">
        <f>14</f>
        <v>14.0</v>
      </c>
      <c r="J69" s="4"/>
      <c r="K69" s="5" t="n">
        <f>55</f>
        <v>55.0</v>
      </c>
    </row>
    <row r="70">
      <c r="A70" s="2" t="s">
        <v>21</v>
      </c>
      <c r="B70" s="3" t="s">
        <v>54</v>
      </c>
      <c r="C70" s="3" t="s">
        <v>55</v>
      </c>
      <c r="D70" s="4"/>
      <c r="E70" s="5" t="n">
        <f>19</f>
        <v>19.0</v>
      </c>
      <c r="F70" s="4"/>
      <c r="G70" s="5" t="n">
        <f>275385000</f>
        <v>2.75385E8</v>
      </c>
      <c r="H70" s="4" t="s">
        <v>52</v>
      </c>
      <c r="I70" s="5" t="n">
        <f>19</f>
        <v>19.0</v>
      </c>
      <c r="J70" s="4"/>
      <c r="K70" s="5" t="n">
        <f>54</f>
        <v>54.0</v>
      </c>
    </row>
    <row r="71">
      <c r="A71" s="2" t="s">
        <v>22</v>
      </c>
      <c r="B71" s="3" t="s">
        <v>54</v>
      </c>
      <c r="C71" s="3" t="s">
        <v>55</v>
      </c>
      <c r="D71" s="4"/>
      <c r="E71" s="5" t="n">
        <f>5</f>
        <v>5.0</v>
      </c>
      <c r="F71" s="4"/>
      <c r="G71" s="5" t="n">
        <f>72380500</f>
        <v>7.23805E7</v>
      </c>
      <c r="H71" s="4"/>
      <c r="I71" s="5" t="n">
        <f>4</f>
        <v>4.0</v>
      </c>
      <c r="J71" s="4"/>
      <c r="K71" s="5" t="n">
        <f>53</f>
        <v>53.0</v>
      </c>
    </row>
    <row r="72">
      <c r="A72" s="2" t="s">
        <v>23</v>
      </c>
      <c r="B72" s="3" t="s">
        <v>54</v>
      </c>
      <c r="C72" s="3" t="s">
        <v>55</v>
      </c>
      <c r="D72" s="4"/>
      <c r="E72" s="5"/>
      <c r="F72" s="4"/>
      <c r="G72" s="5"/>
      <c r="H72" s="4"/>
      <c r="I72" s="5"/>
      <c r="J72" s="4"/>
      <c r="K72" s="5"/>
    </row>
    <row r="73">
      <c r="A73" s="2" t="s">
        <v>24</v>
      </c>
      <c r="B73" s="3" t="s">
        <v>54</v>
      </c>
      <c r="C73" s="3" t="s">
        <v>55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25</v>
      </c>
      <c r="B74" s="3" t="s">
        <v>54</v>
      </c>
      <c r="C74" s="3" t="s">
        <v>55</v>
      </c>
      <c r="D74" s="4" t="s">
        <v>52</v>
      </c>
      <c r="E74" s="5" t="n">
        <f>20</f>
        <v>20.0</v>
      </c>
      <c r="F74" s="4" t="s">
        <v>52</v>
      </c>
      <c r="G74" s="5" t="n">
        <f>288550500</f>
        <v>2.885505E8</v>
      </c>
      <c r="H74" s="4"/>
      <c r="I74" s="5" t="n">
        <f>19</f>
        <v>19.0</v>
      </c>
      <c r="J74" s="4"/>
      <c r="K74" s="5" t="n">
        <f>42</f>
        <v>42.0</v>
      </c>
    </row>
    <row r="75">
      <c r="A75" s="2" t="s">
        <v>26</v>
      </c>
      <c r="B75" s="3" t="s">
        <v>54</v>
      </c>
      <c r="C75" s="3" t="s">
        <v>55</v>
      </c>
      <c r="D75" s="4"/>
      <c r="E75" s="5" t="n">
        <f>8</f>
        <v>8.0</v>
      </c>
      <c r="F75" s="4"/>
      <c r="G75" s="5" t="n">
        <f>115354000</f>
        <v>1.15354E8</v>
      </c>
      <c r="H75" s="4"/>
      <c r="I75" s="5" t="n">
        <f>7</f>
        <v>7.0</v>
      </c>
      <c r="J75" s="4"/>
      <c r="K75" s="5" t="n">
        <f>45</f>
        <v>45.0</v>
      </c>
    </row>
    <row r="76">
      <c r="A76" s="2" t="s">
        <v>27</v>
      </c>
      <c r="B76" s="3" t="s">
        <v>54</v>
      </c>
      <c r="C76" s="3" t="s">
        <v>55</v>
      </c>
      <c r="D76" s="4"/>
      <c r="E76" s="5" t="n">
        <f>2</f>
        <v>2.0</v>
      </c>
      <c r="F76" s="4"/>
      <c r="G76" s="5" t="n">
        <f>28831500</f>
        <v>2.88315E7</v>
      </c>
      <c r="H76" s="4"/>
      <c r="I76" s="5" t="n">
        <f>2</f>
        <v>2.0</v>
      </c>
      <c r="J76" s="4"/>
      <c r="K76" s="5" t="n">
        <f>46</f>
        <v>46.0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11</f>
        <v>11.0</v>
      </c>
      <c r="F77" s="4"/>
      <c r="G77" s="5" t="n">
        <f>158399500</f>
        <v>1.583995E8</v>
      </c>
      <c r="H77" s="4"/>
      <c r="I77" s="5" t="n">
        <f>11</f>
        <v>11.0</v>
      </c>
      <c r="J77" s="4"/>
      <c r="K77" s="5" t="n">
        <f>49</f>
        <v>49.0</v>
      </c>
    </row>
    <row r="78">
      <c r="A78" s="2" t="s">
        <v>29</v>
      </c>
      <c r="B78" s="3" t="s">
        <v>54</v>
      </c>
      <c r="C78" s="3" t="s">
        <v>55</v>
      </c>
      <c r="D78" s="4"/>
      <c r="E78" s="5" t="n">
        <f>1</f>
        <v>1.0</v>
      </c>
      <c r="F78" s="4"/>
      <c r="G78" s="5" t="n">
        <f>14390500</f>
        <v>1.43905E7</v>
      </c>
      <c r="H78" s="4"/>
      <c r="I78" s="5" t="n">
        <f>1</f>
        <v>1.0</v>
      </c>
      <c r="J78" s="4"/>
      <c r="K78" s="5" t="n">
        <f>50</f>
        <v>50.0</v>
      </c>
    </row>
    <row r="79">
      <c r="A79" s="2" t="s">
        <v>30</v>
      </c>
      <c r="B79" s="3" t="s">
        <v>54</v>
      </c>
      <c r="C79" s="3" t="s">
        <v>55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31</v>
      </c>
      <c r="B80" s="3" t="s">
        <v>54</v>
      </c>
      <c r="C80" s="3" t="s">
        <v>55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32</v>
      </c>
      <c r="B81" s="3" t="s">
        <v>54</v>
      </c>
      <c r="C81" s="3" t="s">
        <v>55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33</v>
      </c>
      <c r="B82" s="3" t="s">
        <v>54</v>
      </c>
      <c r="C82" s="3" t="s">
        <v>55</v>
      </c>
      <c r="D82" s="4"/>
      <c r="E82" s="5" t="n">
        <f>6</f>
        <v>6.0</v>
      </c>
      <c r="F82" s="4"/>
      <c r="G82" s="5" t="n">
        <f>86283500</f>
        <v>8.62835E7</v>
      </c>
      <c r="H82" s="4"/>
      <c r="I82" s="5" t="n">
        <f>6</f>
        <v>6.0</v>
      </c>
      <c r="J82" s="4"/>
      <c r="K82" s="5" t="n">
        <f>52</f>
        <v>52.0</v>
      </c>
    </row>
    <row r="83">
      <c r="A83" s="2" t="s">
        <v>34</v>
      </c>
      <c r="B83" s="3" t="s">
        <v>54</v>
      </c>
      <c r="C83" s="3" t="s">
        <v>55</v>
      </c>
      <c r="D83" s="4"/>
      <c r="E83" s="5" t="n">
        <f>2</f>
        <v>2.0</v>
      </c>
      <c r="F83" s="4"/>
      <c r="G83" s="5" t="n">
        <f>28791000</f>
        <v>2.8791E7</v>
      </c>
      <c r="H83" s="4" t="s">
        <v>53</v>
      </c>
      <c r="I83" s="5" t="str">
        <f>"－"</f>
        <v>－</v>
      </c>
      <c r="J83" s="4"/>
      <c r="K83" s="5" t="n">
        <f>54</f>
        <v>54.0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5</f>
        <v>5.0</v>
      </c>
      <c r="F84" s="4"/>
      <c r="G84" s="5" t="n">
        <f>71987500</f>
        <v>7.19875E7</v>
      </c>
      <c r="H84" s="4"/>
      <c r="I84" s="5" t="str">
        <f>"－"</f>
        <v>－</v>
      </c>
      <c r="J84" s="4"/>
      <c r="K84" s="5" t="n">
        <f>54</f>
        <v>54.0</v>
      </c>
    </row>
    <row r="85">
      <c r="A85" s="2" t="s">
        <v>36</v>
      </c>
      <c r="B85" s="3" t="s">
        <v>54</v>
      </c>
      <c r="C85" s="3" t="s">
        <v>55</v>
      </c>
      <c r="D85" s="4" t="s">
        <v>53</v>
      </c>
      <c r="E85" s="5" t="str">
        <f>"－"</f>
        <v>－</v>
      </c>
      <c r="F85" s="4" t="s">
        <v>53</v>
      </c>
      <c r="G85" s="5" t="str">
        <f>"－"</f>
        <v>－</v>
      </c>
      <c r="H85" s="4"/>
      <c r="I85" s="5" t="str">
        <f>"－"</f>
        <v>－</v>
      </c>
      <c r="J85" s="4"/>
      <c r="K85" s="5" t="n">
        <f>54</f>
        <v>54.0</v>
      </c>
    </row>
    <row r="86">
      <c r="A86" s="2" t="s">
        <v>37</v>
      </c>
      <c r="B86" s="3" t="s">
        <v>54</v>
      </c>
      <c r="C86" s="3" t="s">
        <v>55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38</v>
      </c>
      <c r="B87" s="3" t="s">
        <v>54</v>
      </c>
      <c r="C87" s="3" t="s">
        <v>55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39</v>
      </c>
      <c r="B88" s="3" t="s">
        <v>54</v>
      </c>
      <c r="C88" s="3" t="s">
        <v>55</v>
      </c>
      <c r="D88" s="4"/>
      <c r="E88" s="5" t="str">
        <f>"－"</f>
        <v>－</v>
      </c>
      <c r="F88" s="4"/>
      <c r="G88" s="5" t="str">
        <f>"－"</f>
        <v>－</v>
      </c>
      <c r="H88" s="4"/>
      <c r="I88" s="5" t="str">
        <f>"－"</f>
        <v>－</v>
      </c>
      <c r="J88" s="4"/>
      <c r="K88" s="5" t="n">
        <f>54</f>
        <v>54.0</v>
      </c>
    </row>
    <row r="89">
      <c r="A89" s="2" t="s">
        <v>40</v>
      </c>
      <c r="B89" s="3" t="s">
        <v>54</v>
      </c>
      <c r="C89" s="3" t="s">
        <v>55</v>
      </c>
      <c r="D89" s="4"/>
      <c r="E89" s="5" t="n">
        <f>6</f>
        <v>6.0</v>
      </c>
      <c r="F89" s="4"/>
      <c r="G89" s="5" t="n">
        <f>86180000</f>
        <v>8.618E7</v>
      </c>
      <c r="H89" s="4"/>
      <c r="I89" s="5" t="n">
        <f>6</f>
        <v>6.0</v>
      </c>
      <c r="J89" s="4" t="s">
        <v>52</v>
      </c>
      <c r="K89" s="5" t="n">
        <f>56</f>
        <v>56.0</v>
      </c>
    </row>
    <row r="90">
      <c r="A90" s="2" t="s">
        <v>41</v>
      </c>
      <c r="B90" s="3" t="s">
        <v>54</v>
      </c>
      <c r="C90" s="3" t="s">
        <v>55</v>
      </c>
      <c r="D90" s="4"/>
      <c r="E90" s="5" t="n">
        <f>2</f>
        <v>2.0</v>
      </c>
      <c r="F90" s="4"/>
      <c r="G90" s="5" t="n">
        <f>28734000</f>
        <v>2.8734E7</v>
      </c>
      <c r="H90" s="4"/>
      <c r="I90" s="5" t="n">
        <f>2</f>
        <v>2.0</v>
      </c>
      <c r="J90" s="4"/>
      <c r="K90" s="5" t="n">
        <f>56</f>
        <v>56.0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10</f>
        <v>10.0</v>
      </c>
      <c r="F91" s="4"/>
      <c r="G91" s="5" t="n">
        <f>143818500</f>
        <v>1.438185E8</v>
      </c>
      <c r="H91" s="4"/>
      <c r="I91" s="5" t="n">
        <f>10</f>
        <v>10.0</v>
      </c>
      <c r="J91" s="4"/>
      <c r="K91" s="5" t="n">
        <f>52</f>
        <v>52.0</v>
      </c>
    </row>
    <row r="92">
      <c r="A92" s="2" t="s">
        <v>43</v>
      </c>
      <c r="B92" s="3" t="s">
        <v>54</v>
      </c>
      <c r="C92" s="3" t="s">
        <v>55</v>
      </c>
      <c r="D92" s="4"/>
      <c r="E92" s="5" t="n">
        <f>11</f>
        <v>11.0</v>
      </c>
      <c r="F92" s="4"/>
      <c r="G92" s="5" t="n">
        <f>158426000</f>
        <v>1.58426E8</v>
      </c>
      <c r="H92" s="4"/>
      <c r="I92" s="5" t="n">
        <f>8</f>
        <v>8.0</v>
      </c>
      <c r="J92" s="4"/>
      <c r="K92" s="5" t="n">
        <f>48</f>
        <v>48.0</v>
      </c>
    </row>
    <row r="93">
      <c r="A93" s="2" t="s">
        <v>44</v>
      </c>
      <c r="B93" s="3" t="s">
        <v>54</v>
      </c>
      <c r="C93" s="3" t="s">
        <v>55</v>
      </c>
      <c r="D93" s="4"/>
      <c r="E93" s="5"/>
      <c r="F93" s="4"/>
      <c r="G93" s="5"/>
      <c r="H93" s="4"/>
      <c r="I93" s="5"/>
      <c r="J93" s="4"/>
      <c r="K93" s="5"/>
    </row>
    <row r="94">
      <c r="A94" s="2" t="s">
        <v>45</v>
      </c>
      <c r="B94" s="3" t="s">
        <v>54</v>
      </c>
      <c r="C94" s="3" t="s">
        <v>55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46</v>
      </c>
      <c r="B95" s="3" t="s">
        <v>54</v>
      </c>
      <c r="C95" s="3" t="s">
        <v>55</v>
      </c>
      <c r="D95" s="4"/>
      <c r="E95" s="5" t="n">
        <f>9</f>
        <v>9.0</v>
      </c>
      <c r="F95" s="4"/>
      <c r="G95" s="5" t="n">
        <f>129570000</f>
        <v>1.2957E8</v>
      </c>
      <c r="H95" s="4"/>
      <c r="I95" s="5" t="n">
        <f>4</f>
        <v>4.0</v>
      </c>
      <c r="J95" s="4"/>
      <c r="K95" s="5" t="n">
        <f>48</f>
        <v>48.0</v>
      </c>
    </row>
    <row r="96">
      <c r="A96" s="2" t="s">
        <v>47</v>
      </c>
      <c r="B96" s="3" t="s">
        <v>54</v>
      </c>
      <c r="C96" s="3" t="s">
        <v>55</v>
      </c>
      <c r="D96" s="4"/>
      <c r="E96" s="5" t="n">
        <f>1</f>
        <v>1.0</v>
      </c>
      <c r="F96" s="4"/>
      <c r="G96" s="5" t="n">
        <f>14387500</f>
        <v>1.43875E7</v>
      </c>
      <c r="H96" s="4"/>
      <c r="I96" s="5" t="n">
        <f>1</f>
        <v>1.0</v>
      </c>
      <c r="J96" s="4"/>
      <c r="K96" s="5" t="n">
        <f>49</f>
        <v>49.0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8</f>
        <v>8.0</v>
      </c>
      <c r="F97" s="4"/>
      <c r="G97" s="5" t="n">
        <f>115175000</f>
        <v>1.15175E8</v>
      </c>
      <c r="H97" s="4"/>
      <c r="I97" s="5" t="n">
        <f>8</f>
        <v>8.0</v>
      </c>
      <c r="J97" s="4"/>
      <c r="K97" s="5" t="n">
        <f>51</f>
        <v>51.0</v>
      </c>
    </row>
    <row r="98">
      <c r="A98" s="2" t="s">
        <v>49</v>
      </c>
      <c r="B98" s="3" t="s">
        <v>54</v>
      </c>
      <c r="C98" s="3" t="s">
        <v>55</v>
      </c>
      <c r="D98" s="4"/>
      <c r="E98" s="5" t="n">
        <f>5</f>
        <v>5.0</v>
      </c>
      <c r="F98" s="4"/>
      <c r="G98" s="5" t="n">
        <f>72047000</f>
        <v>7.2047E7</v>
      </c>
      <c r="H98" s="4"/>
      <c r="I98" s="5" t="n">
        <f>3</f>
        <v>3.0</v>
      </c>
      <c r="J98" s="4"/>
      <c r="K98" s="5" t="n">
        <f>50</f>
        <v>50.0</v>
      </c>
    </row>
    <row r="99">
      <c r="A99" s="2" t="s">
        <v>16</v>
      </c>
      <c r="B99" s="3" t="s">
        <v>56</v>
      </c>
      <c r="C99" s="3" t="s">
        <v>57</v>
      </c>
      <c r="D99" s="4" t="s">
        <v>19</v>
      </c>
      <c r="E99" s="5" t="str">
        <f>"－"</f>
        <v>－</v>
      </c>
      <c r="F99" s="4" t="s">
        <v>19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19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21</v>
      </c>
      <c r="B101" s="3" t="s">
        <v>56</v>
      </c>
      <c r="C101" s="3" t="s">
        <v>57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22</v>
      </c>
      <c r="B102" s="3" t="s">
        <v>56</v>
      </c>
      <c r="C102" s="3" t="s">
        <v>57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23</v>
      </c>
      <c r="B103" s="3" t="s">
        <v>56</v>
      </c>
      <c r="C103" s="3" t="s">
        <v>57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24</v>
      </c>
      <c r="B104" s="3" t="s">
        <v>56</v>
      </c>
      <c r="C104" s="3" t="s">
        <v>57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25</v>
      </c>
      <c r="B105" s="3" t="s">
        <v>56</v>
      </c>
      <c r="C105" s="3" t="s">
        <v>57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26</v>
      </c>
      <c r="B106" s="3" t="s">
        <v>56</v>
      </c>
      <c r="C106" s="3" t="s">
        <v>57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29</v>
      </c>
      <c r="B109" s="3" t="s">
        <v>56</v>
      </c>
      <c r="C109" s="3" t="s">
        <v>57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30</v>
      </c>
      <c r="B110" s="3" t="s">
        <v>56</v>
      </c>
      <c r="C110" s="3" t="s">
        <v>57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31</v>
      </c>
      <c r="B111" s="3" t="s">
        <v>56</v>
      </c>
      <c r="C111" s="3" t="s">
        <v>57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32</v>
      </c>
      <c r="B112" s="3" t="s">
        <v>56</v>
      </c>
      <c r="C112" s="3" t="s">
        <v>57</v>
      </c>
      <c r="D112" s="4"/>
      <c r="E112" s="5"/>
      <c r="F112" s="4"/>
      <c r="G112" s="5"/>
      <c r="H112" s="4"/>
      <c r="I112" s="5"/>
      <c r="J112" s="4"/>
      <c r="K112" s="5"/>
    </row>
    <row r="113">
      <c r="A113" s="2" t="s">
        <v>33</v>
      </c>
      <c r="B113" s="3" t="s">
        <v>56</v>
      </c>
      <c r="C113" s="3" t="s">
        <v>57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36</v>
      </c>
      <c r="B116" s="3" t="s">
        <v>56</v>
      </c>
      <c r="C116" s="3" t="s">
        <v>57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37</v>
      </c>
      <c r="B117" s="3" t="s">
        <v>56</v>
      </c>
      <c r="C117" s="3" t="s">
        <v>57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38</v>
      </c>
      <c r="B118" s="3" t="s">
        <v>56</v>
      </c>
      <c r="C118" s="3" t="s">
        <v>57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39</v>
      </c>
      <c r="B119" s="3" t="s">
        <v>56</v>
      </c>
      <c r="C119" s="3" t="s">
        <v>57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43</v>
      </c>
      <c r="B123" s="3" t="s">
        <v>56</v>
      </c>
      <c r="C123" s="3" t="s">
        <v>57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44</v>
      </c>
      <c r="B124" s="3" t="s">
        <v>56</v>
      </c>
      <c r="C124" s="3" t="s">
        <v>57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45</v>
      </c>
      <c r="B125" s="3" t="s">
        <v>56</v>
      </c>
      <c r="C125" s="3" t="s">
        <v>57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46</v>
      </c>
      <c r="B126" s="3" t="s">
        <v>56</v>
      </c>
      <c r="C126" s="3" t="s">
        <v>57</v>
      </c>
      <c r="D126" s="4"/>
      <c r="E126" s="5" t="str">
        <f>"－"</f>
        <v>－</v>
      </c>
      <c r="F126" s="4"/>
      <c r="G126" s="5" t="str">
        <f>"－"</f>
        <v>－</v>
      </c>
      <c r="H126" s="4"/>
      <c r="I126" s="5" t="str">
        <f>"－"</f>
        <v>－</v>
      </c>
      <c r="J126" s="4"/>
      <c r="K126" s="5" t="str">
        <f>"－"</f>
        <v>－</v>
      </c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 t="str">
        <f>"－"</f>
        <v>－</v>
      </c>
      <c r="F129" s="4"/>
      <c r="G129" s="5" t="str">
        <f>"－"</f>
        <v>－</v>
      </c>
      <c r="H129" s="4"/>
      <c r="I129" s="5" t="str">
        <f>"－"</f>
        <v>－</v>
      </c>
      <c r="J129" s="4"/>
      <c r="K129" s="5" t="str">
        <f>"－"</f>
        <v>－</v>
      </c>
    </row>
    <row r="130">
      <c r="A130" s="2" t="s">
        <v>16</v>
      </c>
      <c r="B130" s="3" t="s">
        <v>58</v>
      </c>
      <c r="C130" s="3" t="s">
        <v>59</v>
      </c>
      <c r="D130" s="4"/>
      <c r="E130" s="5" t="n">
        <f>8313</f>
        <v>8313.0</v>
      </c>
      <c r="F130" s="4"/>
      <c r="G130" s="5" t="n">
        <f>207141323750</f>
        <v>2.0714132375E11</v>
      </c>
      <c r="H130" s="4"/>
      <c r="I130" s="5" t="n">
        <f>51</f>
        <v>51.0</v>
      </c>
      <c r="J130" s="4"/>
      <c r="K130" s="5" t="n">
        <f>76717</f>
        <v>76717.0</v>
      </c>
    </row>
    <row r="131">
      <c r="A131" s="2" t="s">
        <v>20</v>
      </c>
      <c r="B131" s="3" t="s">
        <v>58</v>
      </c>
      <c r="C131" s="3" t="s">
        <v>59</v>
      </c>
      <c r="D131" s="4"/>
      <c r="E131" s="5" t="n">
        <f>14060</f>
        <v>14060.0</v>
      </c>
      <c r="F131" s="4"/>
      <c r="G131" s="5" t="n">
        <f>350295301250</f>
        <v>3.5029530125E11</v>
      </c>
      <c r="H131" s="4"/>
      <c r="I131" s="5" t="n">
        <f>498</f>
        <v>498.0</v>
      </c>
      <c r="J131" s="4" t="s">
        <v>52</v>
      </c>
      <c r="K131" s="5" t="n">
        <f>76931</f>
        <v>76931.0</v>
      </c>
    </row>
    <row r="132">
      <c r="A132" s="2" t="s">
        <v>21</v>
      </c>
      <c r="B132" s="3" t="s">
        <v>58</v>
      </c>
      <c r="C132" s="3" t="s">
        <v>59</v>
      </c>
      <c r="D132" s="4"/>
      <c r="E132" s="5" t="n">
        <f>10923</f>
        <v>10923.0</v>
      </c>
      <c r="F132" s="4"/>
      <c r="G132" s="5" t="n">
        <f>272210168750</f>
        <v>2.7221016875E11</v>
      </c>
      <c r="H132" s="4"/>
      <c r="I132" s="5" t="n">
        <f>54</f>
        <v>54.0</v>
      </c>
      <c r="J132" s="4"/>
      <c r="K132" s="5" t="n">
        <f>75709</f>
        <v>75709.0</v>
      </c>
    </row>
    <row r="133">
      <c r="A133" s="2" t="s">
        <v>22</v>
      </c>
      <c r="B133" s="3" t="s">
        <v>58</v>
      </c>
      <c r="C133" s="3" t="s">
        <v>59</v>
      </c>
      <c r="D133" s="4"/>
      <c r="E133" s="5" t="n">
        <f>12257</f>
        <v>12257.0</v>
      </c>
      <c r="F133" s="4"/>
      <c r="G133" s="5" t="n">
        <f>305444606250</f>
        <v>3.0544460625E11</v>
      </c>
      <c r="H133" s="4"/>
      <c r="I133" s="5" t="n">
        <f>709</f>
        <v>709.0</v>
      </c>
      <c r="J133" s="4"/>
      <c r="K133" s="5" t="n">
        <f>75070</f>
        <v>75070.0</v>
      </c>
    </row>
    <row r="134">
      <c r="A134" s="2" t="s">
        <v>23</v>
      </c>
      <c r="B134" s="3" t="s">
        <v>58</v>
      </c>
      <c r="C134" s="3" t="s">
        <v>59</v>
      </c>
      <c r="D134" s="4"/>
      <c r="E134" s="5"/>
      <c r="F134" s="4"/>
      <c r="G134" s="5"/>
      <c r="H134" s="4"/>
      <c r="I134" s="5"/>
      <c r="J134" s="4"/>
      <c r="K134" s="5"/>
    </row>
    <row r="135">
      <c r="A135" s="2" t="s">
        <v>24</v>
      </c>
      <c r="B135" s="3" t="s">
        <v>58</v>
      </c>
      <c r="C135" s="3" t="s">
        <v>59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25</v>
      </c>
      <c r="B136" s="3" t="s">
        <v>58</v>
      </c>
      <c r="C136" s="3" t="s">
        <v>59</v>
      </c>
      <c r="D136" s="4" t="s">
        <v>52</v>
      </c>
      <c r="E136" s="5" t="n">
        <f>23771</f>
        <v>23771.0</v>
      </c>
      <c r="F136" s="4" t="s">
        <v>52</v>
      </c>
      <c r="G136" s="5" t="n">
        <f>592193774375</f>
        <v>5.92193774375E11</v>
      </c>
      <c r="H136" s="4"/>
      <c r="I136" s="5" t="n">
        <f>206</f>
        <v>206.0</v>
      </c>
      <c r="J136" s="4"/>
      <c r="K136" s="5" t="n">
        <f>74958</f>
        <v>74958.0</v>
      </c>
    </row>
    <row r="137">
      <c r="A137" s="2" t="s">
        <v>26</v>
      </c>
      <c r="B137" s="3" t="s">
        <v>58</v>
      </c>
      <c r="C137" s="3" t="s">
        <v>59</v>
      </c>
      <c r="D137" s="4"/>
      <c r="E137" s="5" t="n">
        <f>17268</f>
        <v>17268.0</v>
      </c>
      <c r="F137" s="4"/>
      <c r="G137" s="5" t="n">
        <f>429835699375</f>
        <v>4.29835699375E11</v>
      </c>
      <c r="H137" s="4"/>
      <c r="I137" s="5" t="n">
        <f>24</f>
        <v>24.0</v>
      </c>
      <c r="J137" s="4"/>
      <c r="K137" s="5" t="n">
        <f>71685</f>
        <v>71685.0</v>
      </c>
    </row>
    <row r="138">
      <c r="A138" s="2" t="s">
        <v>27</v>
      </c>
      <c r="B138" s="3" t="s">
        <v>58</v>
      </c>
      <c r="C138" s="3" t="s">
        <v>59</v>
      </c>
      <c r="D138" s="4"/>
      <c r="E138" s="5" t="n">
        <f>6318</f>
        <v>6318.0</v>
      </c>
      <c r="F138" s="4"/>
      <c r="G138" s="5" t="n">
        <f>157284754375</f>
        <v>1.57284754375E11</v>
      </c>
      <c r="H138" s="4" t="s">
        <v>52</v>
      </c>
      <c r="I138" s="5" t="n">
        <f>884</f>
        <v>884.0</v>
      </c>
      <c r="J138" s="4"/>
      <c r="K138" s="5" t="n">
        <f>72229</f>
        <v>72229.0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10798</f>
        <v>10798.0</v>
      </c>
      <c r="F139" s="4"/>
      <c r="G139" s="5" t="n">
        <f>268751513750</f>
        <v>2.6875151375E11</v>
      </c>
      <c r="H139" s="4"/>
      <c r="I139" s="5" t="n">
        <f>292</f>
        <v>292.0</v>
      </c>
      <c r="J139" s="4"/>
      <c r="K139" s="5" t="n">
        <f>74689</f>
        <v>74689.0</v>
      </c>
    </row>
    <row r="140">
      <c r="A140" s="2" t="s">
        <v>29</v>
      </c>
      <c r="B140" s="3" t="s">
        <v>58</v>
      </c>
      <c r="C140" s="3" t="s">
        <v>59</v>
      </c>
      <c r="D140" s="4"/>
      <c r="E140" s="5" t="n">
        <f>9174</f>
        <v>9174.0</v>
      </c>
      <c r="F140" s="4"/>
      <c r="G140" s="5" t="n">
        <f>228400467500</f>
        <v>2.284004675E11</v>
      </c>
      <c r="H140" s="4"/>
      <c r="I140" s="5" t="n">
        <f>120</f>
        <v>120.0</v>
      </c>
      <c r="J140" s="4"/>
      <c r="K140" s="5" t="n">
        <f>72828</f>
        <v>72828.0</v>
      </c>
    </row>
    <row r="141">
      <c r="A141" s="2" t="s">
        <v>30</v>
      </c>
      <c r="B141" s="3" t="s">
        <v>58</v>
      </c>
      <c r="C141" s="3" t="s">
        <v>59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31</v>
      </c>
      <c r="B142" s="3" t="s">
        <v>58</v>
      </c>
      <c r="C142" s="3" t="s">
        <v>59</v>
      </c>
      <c r="D142" s="4"/>
      <c r="E142" s="5"/>
      <c r="F142" s="4"/>
      <c r="G142" s="5"/>
      <c r="H142" s="4"/>
      <c r="I142" s="5"/>
      <c r="J142" s="4"/>
      <c r="K142" s="5"/>
    </row>
    <row r="143">
      <c r="A143" s="2" t="s">
        <v>32</v>
      </c>
      <c r="B143" s="3" t="s">
        <v>58</v>
      </c>
      <c r="C143" s="3" t="s">
        <v>59</v>
      </c>
      <c r="D143" s="4"/>
      <c r="E143" s="5"/>
      <c r="F143" s="4"/>
      <c r="G143" s="5"/>
      <c r="H143" s="4"/>
      <c r="I143" s="5"/>
      <c r="J143" s="4"/>
      <c r="K143" s="5"/>
    </row>
    <row r="144">
      <c r="A144" s="2" t="s">
        <v>33</v>
      </c>
      <c r="B144" s="3" t="s">
        <v>58</v>
      </c>
      <c r="C144" s="3" t="s">
        <v>59</v>
      </c>
      <c r="D144" s="4"/>
      <c r="E144" s="5" t="n">
        <f>16454</f>
        <v>16454.0</v>
      </c>
      <c r="F144" s="4"/>
      <c r="G144" s="5" t="n">
        <f>410038903125</f>
        <v>4.10038903125E11</v>
      </c>
      <c r="H144" s="4" t="s">
        <v>53</v>
      </c>
      <c r="I144" s="5" t="n">
        <f>2</f>
        <v>2.0</v>
      </c>
      <c r="J144" s="4"/>
      <c r="K144" s="5" t="n">
        <f>71870</f>
        <v>71870.0</v>
      </c>
    </row>
    <row r="145">
      <c r="A145" s="2" t="s">
        <v>34</v>
      </c>
      <c r="B145" s="3" t="s">
        <v>58</v>
      </c>
      <c r="C145" s="3" t="s">
        <v>59</v>
      </c>
      <c r="D145" s="4"/>
      <c r="E145" s="5" t="n">
        <f>3775</f>
        <v>3775.0</v>
      </c>
      <c r="F145" s="4"/>
      <c r="G145" s="5" t="n">
        <f>93936866250</f>
        <v>9.393686625E10</v>
      </c>
      <c r="H145" s="4"/>
      <c r="I145" s="5" t="n">
        <f>20</f>
        <v>20.0</v>
      </c>
      <c r="J145" s="4"/>
      <c r="K145" s="5" t="n">
        <f>71648</f>
        <v>71648.0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6430</f>
        <v>6430.0</v>
      </c>
      <c r="F146" s="4"/>
      <c r="G146" s="5" t="n">
        <f>160098412500</f>
        <v>1.600984125E11</v>
      </c>
      <c r="H146" s="4"/>
      <c r="I146" s="5" t="n">
        <f>21</f>
        <v>21.0</v>
      </c>
      <c r="J146" s="4"/>
      <c r="K146" s="5" t="n">
        <f>70413</f>
        <v>70413.0</v>
      </c>
    </row>
    <row r="147">
      <c r="A147" s="2" t="s">
        <v>36</v>
      </c>
      <c r="B147" s="3" t="s">
        <v>58</v>
      </c>
      <c r="C147" s="3" t="s">
        <v>59</v>
      </c>
      <c r="D147" s="4"/>
      <c r="E147" s="5" t="n">
        <f>6612</f>
        <v>6612.0</v>
      </c>
      <c r="F147" s="4"/>
      <c r="G147" s="5" t="n">
        <f>164576629375</f>
        <v>1.64576629375E11</v>
      </c>
      <c r="H147" s="4"/>
      <c r="I147" s="5" t="n">
        <f>19</f>
        <v>19.0</v>
      </c>
      <c r="J147" s="4"/>
      <c r="K147" s="5" t="n">
        <f>68756</f>
        <v>68756.0</v>
      </c>
    </row>
    <row r="148">
      <c r="A148" s="2" t="s">
        <v>37</v>
      </c>
      <c r="B148" s="3" t="s">
        <v>58</v>
      </c>
      <c r="C148" s="3" t="s">
        <v>59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38</v>
      </c>
      <c r="B149" s="3" t="s">
        <v>58</v>
      </c>
      <c r="C149" s="3" t="s">
        <v>59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39</v>
      </c>
      <c r="B150" s="3" t="s">
        <v>58</v>
      </c>
      <c r="C150" s="3" t="s">
        <v>59</v>
      </c>
      <c r="D150" s="4"/>
      <c r="E150" s="5" t="n">
        <f>12771</f>
        <v>12771.0</v>
      </c>
      <c r="F150" s="4"/>
      <c r="G150" s="5" t="n">
        <f>317888321875</f>
        <v>3.17888321875E11</v>
      </c>
      <c r="H150" s="4"/>
      <c r="I150" s="5" t="n">
        <f>55</f>
        <v>55.0</v>
      </c>
      <c r="J150" s="4"/>
      <c r="K150" s="5" t="n">
        <f>68095</f>
        <v>68095.0</v>
      </c>
    </row>
    <row r="151">
      <c r="A151" s="2" t="s">
        <v>40</v>
      </c>
      <c r="B151" s="3" t="s">
        <v>58</v>
      </c>
      <c r="C151" s="3" t="s">
        <v>59</v>
      </c>
      <c r="D151" s="4"/>
      <c r="E151" s="5" t="n">
        <f>13554</f>
        <v>13554.0</v>
      </c>
      <c r="F151" s="4"/>
      <c r="G151" s="5" t="n">
        <f>337575644375</f>
        <v>3.37575644375E11</v>
      </c>
      <c r="H151" s="4"/>
      <c r="I151" s="5" t="n">
        <f>44</f>
        <v>44.0</v>
      </c>
      <c r="J151" s="4"/>
      <c r="K151" s="5" t="n">
        <f>68037</f>
        <v>68037.0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12802</f>
        <v>12802.0</v>
      </c>
      <c r="F152" s="4"/>
      <c r="G152" s="5" t="n">
        <f>318671326250</f>
        <v>3.1867132625E11</v>
      </c>
      <c r="H152" s="4"/>
      <c r="I152" s="5" t="n">
        <f>8</f>
        <v>8.0</v>
      </c>
      <c r="J152" s="4"/>
      <c r="K152" s="5" t="n">
        <f>68242</f>
        <v>68242.0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10413</f>
        <v>10413.0</v>
      </c>
      <c r="F153" s="4"/>
      <c r="G153" s="5" t="n">
        <f>259257224375</f>
        <v>2.59257224375E11</v>
      </c>
      <c r="H153" s="4"/>
      <c r="I153" s="5" t="n">
        <f>301</f>
        <v>301.0</v>
      </c>
      <c r="J153" s="4"/>
      <c r="K153" s="5" t="n">
        <f>68237</f>
        <v>68237.0</v>
      </c>
    </row>
    <row r="154">
      <c r="A154" s="2" t="s">
        <v>43</v>
      </c>
      <c r="B154" s="3" t="s">
        <v>58</v>
      </c>
      <c r="C154" s="3" t="s">
        <v>59</v>
      </c>
      <c r="D154" s="4"/>
      <c r="E154" s="5" t="n">
        <f>8365</f>
        <v>8365.0</v>
      </c>
      <c r="F154" s="4"/>
      <c r="G154" s="5" t="n">
        <f>208325051875</f>
        <v>2.08325051875E11</v>
      </c>
      <c r="H154" s="4"/>
      <c r="I154" s="5" t="n">
        <f>699</f>
        <v>699.0</v>
      </c>
      <c r="J154" s="4" t="s">
        <v>53</v>
      </c>
      <c r="K154" s="5" t="n">
        <f>67898</f>
        <v>67898.0</v>
      </c>
    </row>
    <row r="155">
      <c r="A155" s="2" t="s">
        <v>44</v>
      </c>
      <c r="B155" s="3" t="s">
        <v>58</v>
      </c>
      <c r="C155" s="3" t="s">
        <v>59</v>
      </c>
      <c r="D155" s="4"/>
      <c r="E155" s="5"/>
      <c r="F155" s="4"/>
      <c r="G155" s="5"/>
      <c r="H155" s="4"/>
      <c r="I155" s="5"/>
      <c r="J155" s="4"/>
      <c r="K155" s="5"/>
    </row>
    <row r="156">
      <c r="A156" s="2" t="s">
        <v>45</v>
      </c>
      <c r="B156" s="3" t="s">
        <v>58</v>
      </c>
      <c r="C156" s="3" t="s">
        <v>59</v>
      </c>
      <c r="D156" s="4"/>
      <c r="E156" s="5"/>
      <c r="F156" s="4"/>
      <c r="G156" s="5"/>
      <c r="H156" s="4"/>
      <c r="I156" s="5"/>
      <c r="J156" s="4"/>
      <c r="K156" s="5"/>
    </row>
    <row r="157">
      <c r="A157" s="2" t="s">
        <v>46</v>
      </c>
      <c r="B157" s="3" t="s">
        <v>58</v>
      </c>
      <c r="C157" s="3" t="s">
        <v>59</v>
      </c>
      <c r="D157" s="4"/>
      <c r="E157" s="5" t="n">
        <f>9460</f>
        <v>9460.0</v>
      </c>
      <c r="F157" s="4"/>
      <c r="G157" s="5" t="n">
        <f>235488725000</f>
        <v>2.35488725E11</v>
      </c>
      <c r="H157" s="4"/>
      <c r="I157" s="5" t="n">
        <f>789</f>
        <v>789.0</v>
      </c>
      <c r="J157" s="4"/>
      <c r="K157" s="5" t="n">
        <f>68383</f>
        <v>68383.0</v>
      </c>
    </row>
    <row r="158">
      <c r="A158" s="2" t="s">
        <v>47</v>
      </c>
      <c r="B158" s="3" t="s">
        <v>58</v>
      </c>
      <c r="C158" s="3" t="s">
        <v>59</v>
      </c>
      <c r="D158" s="4"/>
      <c r="E158" s="5" t="n">
        <f>13792</f>
        <v>13792.0</v>
      </c>
      <c r="F158" s="4"/>
      <c r="G158" s="5" t="n">
        <f>343246505625</f>
        <v>3.43246505625E11</v>
      </c>
      <c r="H158" s="4"/>
      <c r="I158" s="5" t="n">
        <f>88</f>
        <v>88.0</v>
      </c>
      <c r="J158" s="4"/>
      <c r="K158" s="5" t="n">
        <f>68007</f>
        <v>68007.0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8475</f>
        <v>8475.0</v>
      </c>
      <c r="F159" s="4"/>
      <c r="G159" s="5" t="n">
        <f>210844313125</f>
        <v>2.10844313125E11</v>
      </c>
      <c r="H159" s="4"/>
      <c r="I159" s="5" t="n">
        <f>98</f>
        <v>98.0</v>
      </c>
      <c r="J159" s="4"/>
      <c r="K159" s="5" t="n">
        <f>68365</f>
        <v>68365.0</v>
      </c>
    </row>
    <row r="160">
      <c r="A160" s="2" t="s">
        <v>49</v>
      </c>
      <c r="B160" s="3" t="s">
        <v>58</v>
      </c>
      <c r="C160" s="3" t="s">
        <v>59</v>
      </c>
      <c r="D160" s="4" t="s">
        <v>53</v>
      </c>
      <c r="E160" s="5" t="n">
        <f>3726</f>
        <v>3726.0</v>
      </c>
      <c r="F160" s="4" t="s">
        <v>53</v>
      </c>
      <c r="G160" s="5" t="n">
        <f>92748325625</f>
        <v>9.2748325625E10</v>
      </c>
      <c r="H160" s="4"/>
      <c r="I160" s="5" t="n">
        <f>137</f>
        <v>137.0</v>
      </c>
      <c r="J160" s="4"/>
      <c r="K160" s="5" t="n">
        <f>68378</f>
        <v>68378.0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