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<sst xmlns="http://schemas.openxmlformats.org/spreadsheetml/2006/main" count="498" uniqueCount="59">
  <si>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</si>
  <si>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</si>
  <si>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</si>
  <si>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</si>
  <si>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</si>
  <si>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</si>
  <si>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</si>
  <si>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</si>
  <si>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</si>
  <si>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</si>
  <si>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</si>
  <si>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</si>
  <si>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</si>
  <si>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</si>
  <si>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</si>
  <si>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</si>
  <si>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11.1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</si>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</sst>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55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/>
      <c r="F7" s="4"/>
      <c r="G7" s="5"/>
      <c r="H7" s="4"/>
      <c r="I7" s="5"/>
      <c r="J7" s="4"/>
      <c r="K7" s="5"/>
    </row>
    <row r="8">
      <c r="A8" s="2" t="s">
        <v>21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22</v>
      </c>
      <c r="B9" s="3" t="s">
        <v>17</v>
      </c>
      <c r="C9" s="3" t="s">
        <v>18</v>
      </c>
      <c r="D9" s="4"/>
      <c r="E9" s="5"/>
      <c r="F9" s="4"/>
      <c r="G9" s="5"/>
      <c r="H9" s="4"/>
      <c r="I9" s="5"/>
      <c r="J9" s="4"/>
      <c r="K9" s="5"/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/>
      <c r="F14" s="4"/>
      <c r="G14" s="5"/>
      <c r="H14" s="4"/>
      <c r="I14" s="5"/>
      <c r="J14" s="4"/>
      <c r="K14" s="5"/>
    </row>
    <row r="15">
      <c r="A15" s="2" t="s">
        <v>28</v>
      </c>
      <c r="B15" s="3" t="s">
        <v>17</v>
      </c>
      <c r="C15" s="3" t="s">
        <v>18</v>
      </c>
      <c r="D15" s="4"/>
      <c r="E15" s="5"/>
      <c r="F15" s="4"/>
      <c r="G15" s="5"/>
      <c r="H15" s="4"/>
      <c r="I15" s="5"/>
      <c r="J15" s="4"/>
      <c r="K15" s="5"/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/>
      <c r="F21" s="4"/>
      <c r="G21" s="5"/>
      <c r="H21" s="4"/>
      <c r="I21" s="5"/>
      <c r="J21" s="4"/>
      <c r="K21" s="5"/>
    </row>
    <row r="22">
      <c r="A22" s="2" t="s">
        <v>35</v>
      </c>
      <c r="B22" s="3" t="s">
        <v>17</v>
      </c>
      <c r="C22" s="3" t="s">
        <v>18</v>
      </c>
      <c r="D22" s="4"/>
      <c r="E22" s="5"/>
      <c r="F22" s="4"/>
      <c r="G22" s="5"/>
      <c r="H22" s="4"/>
      <c r="I22" s="5"/>
      <c r="J22" s="4"/>
      <c r="K22" s="5"/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/>
      <c r="F28" s="4"/>
      <c r="G28" s="5"/>
      <c r="H28" s="4"/>
      <c r="I28" s="5"/>
      <c r="J28" s="4"/>
      <c r="K28" s="5"/>
    </row>
    <row r="29">
      <c r="A29" s="2" t="s">
        <v>42</v>
      </c>
      <c r="B29" s="3" t="s">
        <v>17</v>
      </c>
      <c r="C29" s="3" t="s">
        <v>18</v>
      </c>
      <c r="D29" s="4"/>
      <c r="E29" s="5"/>
      <c r="F29" s="4"/>
      <c r="G29" s="5"/>
      <c r="H29" s="4"/>
      <c r="I29" s="5"/>
      <c r="J29" s="4"/>
      <c r="K29" s="5"/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/>
      <c r="F35" s="4"/>
      <c r="G35" s="5"/>
      <c r="H35" s="4"/>
      <c r="I35" s="5"/>
      <c r="J35" s="4"/>
      <c r="K35" s="5"/>
    </row>
    <row r="36">
      <c r="A36" s="2" t="s">
        <v>16</v>
      </c>
      <c r="B36" s="3" t="s">
        <v>49</v>
      </c>
      <c r="C36" s="3" t="s">
        <v>50</v>
      </c>
      <c r="D36" s="4"/>
      <c r="E36" s="5" t="n">
        <f>39820</f>
        <v>39820.0</v>
      </c>
      <c r="F36" s="4"/>
      <c r="G36" s="5" t="n">
        <f>5734555110000</f>
        <v>5.73455511E12</v>
      </c>
      <c r="H36" s="4"/>
      <c r="I36" s="5" t="n">
        <f>5334</f>
        <v>5334.0</v>
      </c>
      <c r="J36" s="4"/>
      <c r="K36" s="5" t="n">
        <f>180281</f>
        <v>180281.0</v>
      </c>
    </row>
    <row r="37">
      <c r="A37" s="2" t="s">
        <v>20</v>
      </c>
      <c r="B37" s="3" t="s">
        <v>49</v>
      </c>
      <c r="C37" s="3" t="s">
        <v>50</v>
      </c>
      <c r="D37" s="4"/>
      <c r="E37" s="5"/>
      <c r="F37" s="4"/>
      <c r="G37" s="5"/>
      <c r="H37" s="4"/>
      <c r="I37" s="5"/>
      <c r="J37" s="4"/>
      <c r="K37" s="5"/>
    </row>
    <row r="38">
      <c r="A38" s="2" t="s">
        <v>21</v>
      </c>
      <c r="B38" s="3" t="s">
        <v>49</v>
      </c>
      <c r="C38" s="3" t="s">
        <v>50</v>
      </c>
      <c r="D38" s="4"/>
      <c r="E38" s="5"/>
      <c r="F38" s="4"/>
      <c r="G38" s="5"/>
      <c r="H38" s="4"/>
      <c r="I38" s="5"/>
      <c r="J38" s="4"/>
      <c r="K38" s="5"/>
    </row>
    <row r="39">
      <c r="A39" s="2" t="s">
        <v>22</v>
      </c>
      <c r="B39" s="3" t="s">
        <v>49</v>
      </c>
      <c r="C39" s="3" t="s">
        <v>50</v>
      </c>
      <c r="D39" s="4"/>
      <c r="E39" s="5"/>
      <c r="F39" s="4"/>
      <c r="G39" s="5"/>
      <c r="H39" s="4"/>
      <c r="I39" s="5"/>
      <c r="J39" s="4"/>
      <c r="K39" s="5"/>
    </row>
    <row r="40">
      <c r="A40" s="2" t="s">
        <v>23</v>
      </c>
      <c r="B40" s="3" t="s">
        <v>49</v>
      </c>
      <c r="C40" s="3" t="s">
        <v>50</v>
      </c>
      <c r="D40" s="4"/>
      <c r="E40" s="5" t="n">
        <f>35228</f>
        <v>35228.0</v>
      </c>
      <c r="F40" s="4"/>
      <c r="G40" s="5" t="n">
        <f>5079393315000</f>
        <v>5.079393315E12</v>
      </c>
      <c r="H40" s="4"/>
      <c r="I40" s="5" t="n">
        <f>7561</f>
        <v>7561.0</v>
      </c>
      <c r="J40" s="4"/>
      <c r="K40" s="5" t="n">
        <f>178979</f>
        <v>178979.0</v>
      </c>
    </row>
    <row r="41">
      <c r="A41" s="2" t="s">
        <v>24</v>
      </c>
      <c r="B41" s="3" t="s">
        <v>49</v>
      </c>
      <c r="C41" s="3" t="s">
        <v>50</v>
      </c>
      <c r="D41" s="4"/>
      <c r="E41" s="5" t="n">
        <f>47394</f>
        <v>47394.0</v>
      </c>
      <c r="F41" s="4"/>
      <c r="G41" s="5" t="n">
        <f>6824093990000</f>
        <v>6.82409399E12</v>
      </c>
      <c r="H41" s="4" t="s">
        <v>51</v>
      </c>
      <c r="I41" s="5" t="n">
        <f>10858</f>
        <v>10858.0</v>
      </c>
      <c r="J41" s="4"/>
      <c r="K41" s="5" t="n">
        <f>181715</f>
        <v>181715.0</v>
      </c>
    </row>
    <row r="42">
      <c r="A42" s="2" t="s">
        <v>25</v>
      </c>
      <c r="B42" s="3" t="s">
        <v>49</v>
      </c>
      <c r="C42" s="3" t="s">
        <v>50</v>
      </c>
      <c r="D42" s="4" t="s">
        <v>51</v>
      </c>
      <c r="E42" s="5" t="n">
        <f>47819</f>
        <v>47819.0</v>
      </c>
      <c r="F42" s="4" t="s">
        <v>51</v>
      </c>
      <c r="G42" s="5" t="n">
        <f>6868431165000</f>
        <v>6.868431165E12</v>
      </c>
      <c r="H42" s="4"/>
      <c r="I42" s="5" t="n">
        <f>7942</f>
        <v>7942.0</v>
      </c>
      <c r="J42" s="4"/>
      <c r="K42" s="5" t="n">
        <f>180852</f>
        <v>180852.0</v>
      </c>
    </row>
    <row r="43">
      <c r="A43" s="2" t="s">
        <v>26</v>
      </c>
      <c r="B43" s="3" t="s">
        <v>49</v>
      </c>
      <c r="C43" s="3" t="s">
        <v>50</v>
      </c>
      <c r="D43" s="4"/>
      <c r="E43" s="5" t="n">
        <f>34398</f>
        <v>34398.0</v>
      </c>
      <c r="F43" s="4"/>
      <c r="G43" s="5" t="n">
        <f>4940830645000</f>
        <v>4.940830645E12</v>
      </c>
      <c r="H43" s="4"/>
      <c r="I43" s="5" t="n">
        <f>6425</f>
        <v>6425.0</v>
      </c>
      <c r="J43" s="4"/>
      <c r="K43" s="5" t="n">
        <f>180707</f>
        <v>180707.0</v>
      </c>
    </row>
    <row r="44">
      <c r="A44" s="2" t="s">
        <v>27</v>
      </c>
      <c r="B44" s="3" t="s">
        <v>49</v>
      </c>
      <c r="C44" s="3" t="s">
        <v>50</v>
      </c>
      <c r="D44" s="4"/>
      <c r="E44" s="5"/>
      <c r="F44" s="4"/>
      <c r="G44" s="5"/>
      <c r="H44" s="4"/>
      <c r="I44" s="5"/>
      <c r="J44" s="4"/>
      <c r="K44" s="5"/>
    </row>
    <row r="45">
      <c r="A45" s="2" t="s">
        <v>28</v>
      </c>
      <c r="B45" s="3" t="s">
        <v>49</v>
      </c>
      <c r="C45" s="3" t="s">
        <v>50</v>
      </c>
      <c r="D45" s="4"/>
      <c r="E45" s="5"/>
      <c r="F45" s="4"/>
      <c r="G45" s="5"/>
      <c r="H45" s="4"/>
      <c r="I45" s="5"/>
      <c r="J45" s="4"/>
      <c r="K45" s="5"/>
    </row>
    <row r="46">
      <c r="A46" s="2" t="s">
        <v>29</v>
      </c>
      <c r="B46" s="3" t="s">
        <v>49</v>
      </c>
      <c r="C46" s="3" t="s">
        <v>50</v>
      </c>
      <c r="D46" s="4"/>
      <c r="E46" s="5" t="n">
        <f>26385</f>
        <v>26385.0</v>
      </c>
      <c r="F46" s="4"/>
      <c r="G46" s="5" t="n">
        <f>3790006505000</f>
        <v>3.790006505E12</v>
      </c>
      <c r="H46" s="4"/>
      <c r="I46" s="5" t="n">
        <f>5703</f>
        <v>5703.0</v>
      </c>
      <c r="J46" s="4"/>
      <c r="K46" s="5" t="n">
        <f>180565</f>
        <v>180565.0</v>
      </c>
    </row>
    <row r="47">
      <c r="A47" s="2" t="s">
        <v>30</v>
      </c>
      <c r="B47" s="3" t="s">
        <v>49</v>
      </c>
      <c r="C47" s="3" t="s">
        <v>50</v>
      </c>
      <c r="D47" s="4" t="s">
        <v>52</v>
      </c>
      <c r="E47" s="5" t="n">
        <f>24114</f>
        <v>24114.0</v>
      </c>
      <c r="F47" s="4" t="s">
        <v>52</v>
      </c>
      <c r="G47" s="5" t="n">
        <f>3462961820000</f>
        <v>3.46296182E12</v>
      </c>
      <c r="H47" s="4" t="s">
        <v>52</v>
      </c>
      <c r="I47" s="5" t="n">
        <f>3269</f>
        <v>3269.0</v>
      </c>
      <c r="J47" s="4"/>
      <c r="K47" s="5" t="n">
        <f>182790</f>
        <v>182790.0</v>
      </c>
    </row>
    <row r="48">
      <c r="A48" s="2" t="s">
        <v>31</v>
      </c>
      <c r="B48" s="3" t="s">
        <v>49</v>
      </c>
      <c r="C48" s="3" t="s">
        <v>50</v>
      </c>
      <c r="D48" s="4"/>
      <c r="E48" s="5" t="n">
        <f>39697</f>
        <v>39697.0</v>
      </c>
      <c r="F48" s="4"/>
      <c r="G48" s="5" t="n">
        <f>5686257100000</f>
        <v>5.6862571E12</v>
      </c>
      <c r="H48" s="4"/>
      <c r="I48" s="5" t="n">
        <f>8862</f>
        <v>8862.0</v>
      </c>
      <c r="J48" s="4"/>
      <c r="K48" s="5" t="n">
        <f>180061</f>
        <v>180061.0</v>
      </c>
    </row>
    <row r="49">
      <c r="A49" s="2" t="s">
        <v>32</v>
      </c>
      <c r="B49" s="3" t="s">
        <v>49</v>
      </c>
      <c r="C49" s="3" t="s">
        <v>50</v>
      </c>
      <c r="D49" s="4"/>
      <c r="E49" s="5" t="n">
        <f>37790</f>
        <v>37790.0</v>
      </c>
      <c r="F49" s="4"/>
      <c r="G49" s="5" t="n">
        <f>5406509195000</f>
        <v>5.406509195E12</v>
      </c>
      <c r="H49" s="4"/>
      <c r="I49" s="5" t="n">
        <f>8519</f>
        <v>8519.0</v>
      </c>
      <c r="J49" s="4"/>
      <c r="K49" s="5" t="n">
        <f>179748</f>
        <v>179748.0</v>
      </c>
    </row>
    <row r="50">
      <c r="A50" s="2" t="s">
        <v>33</v>
      </c>
      <c r="B50" s="3" t="s">
        <v>49</v>
      </c>
      <c r="C50" s="3" t="s">
        <v>50</v>
      </c>
      <c r="D50" s="4"/>
      <c r="E50" s="5" t="n">
        <f>45280</f>
        <v>45280.0</v>
      </c>
      <c r="F50" s="4"/>
      <c r="G50" s="5" t="n">
        <f>6468939520000</f>
        <v>6.46893952E12</v>
      </c>
      <c r="H50" s="4"/>
      <c r="I50" s="5" t="n">
        <f>9912</f>
        <v>9912.0</v>
      </c>
      <c r="J50" s="4"/>
      <c r="K50" s="5" t="n">
        <f>178479</f>
        <v>178479.0</v>
      </c>
    </row>
    <row r="51">
      <c r="A51" s="2" t="s">
        <v>34</v>
      </c>
      <c r="B51" s="3" t="s">
        <v>49</v>
      </c>
      <c r="C51" s="3" t="s">
        <v>50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35</v>
      </c>
      <c r="B52" s="3" t="s">
        <v>49</v>
      </c>
      <c r="C52" s="3" t="s">
        <v>50</v>
      </c>
      <c r="D52" s="4"/>
      <c r="E52" s="5"/>
      <c r="F52" s="4"/>
      <c r="G52" s="5"/>
      <c r="H52" s="4"/>
      <c r="I52" s="5"/>
      <c r="J52" s="4"/>
      <c r="K52" s="5"/>
    </row>
    <row r="53">
      <c r="A53" s="2" t="s">
        <v>36</v>
      </c>
      <c r="B53" s="3" t="s">
        <v>49</v>
      </c>
      <c r="C53" s="3" t="s">
        <v>50</v>
      </c>
      <c r="D53" s="4"/>
      <c r="E53" s="5" t="n">
        <f>40447</f>
        <v>40447.0</v>
      </c>
      <c r="F53" s="4"/>
      <c r="G53" s="5" t="n">
        <f>5777670670000</f>
        <v>5.77767067E12</v>
      </c>
      <c r="H53" s="4"/>
      <c r="I53" s="5" t="n">
        <f>9557</f>
        <v>9557.0</v>
      </c>
      <c r="J53" s="4" t="s">
        <v>51</v>
      </c>
      <c r="K53" s="5" t="n">
        <f>188417</f>
        <v>188417.0</v>
      </c>
    </row>
    <row r="54">
      <c r="A54" s="2" t="s">
        <v>37</v>
      </c>
      <c r="B54" s="3" t="s">
        <v>49</v>
      </c>
      <c r="C54" s="3" t="s">
        <v>50</v>
      </c>
      <c r="D54" s="4"/>
      <c r="E54" s="5" t="n">
        <f>28939</f>
        <v>28939.0</v>
      </c>
      <c r="F54" s="4"/>
      <c r="G54" s="5" t="n">
        <f>4134854445000</f>
        <v>4.134854445E12</v>
      </c>
      <c r="H54" s="4"/>
      <c r="I54" s="5" t="n">
        <f>5374</f>
        <v>5374.0</v>
      </c>
      <c r="J54" s="4"/>
      <c r="K54" s="5" t="n">
        <f>177630</f>
        <v>177630.0</v>
      </c>
    </row>
    <row r="55">
      <c r="A55" s="2" t="s">
        <v>38</v>
      </c>
      <c r="B55" s="3" t="s">
        <v>49</v>
      </c>
      <c r="C55" s="3" t="s">
        <v>50</v>
      </c>
      <c r="D55" s="4"/>
      <c r="E55" s="5" t="n">
        <f>38246</f>
        <v>38246.0</v>
      </c>
      <c r="F55" s="4"/>
      <c r="G55" s="5" t="n">
        <f>5467953785000</f>
        <v>5.467953785E12</v>
      </c>
      <c r="H55" s="4"/>
      <c r="I55" s="5" t="n">
        <f>8077</f>
        <v>8077.0</v>
      </c>
      <c r="J55" s="4"/>
      <c r="K55" s="5" t="n">
        <f>177188</f>
        <v>177188.0</v>
      </c>
    </row>
    <row r="56">
      <c r="A56" s="2" t="s">
        <v>39</v>
      </c>
      <c r="B56" s="3" t="s">
        <v>49</v>
      </c>
      <c r="C56" s="3" t="s">
        <v>50</v>
      </c>
      <c r="D56" s="4"/>
      <c r="E56" s="5" t="n">
        <f>36415</f>
        <v>36415.0</v>
      </c>
      <c r="F56" s="4"/>
      <c r="G56" s="5" t="n">
        <f>5198753490000</f>
        <v>5.19875349E12</v>
      </c>
      <c r="H56" s="4"/>
      <c r="I56" s="5" t="n">
        <f>7204</f>
        <v>7204.0</v>
      </c>
      <c r="J56" s="4"/>
      <c r="K56" s="5" t="n">
        <f>175424</f>
        <v>175424.0</v>
      </c>
    </row>
    <row r="57">
      <c r="A57" s="2" t="s">
        <v>40</v>
      </c>
      <c r="B57" s="3" t="s">
        <v>49</v>
      </c>
      <c r="C57" s="3" t="s">
        <v>50</v>
      </c>
      <c r="D57" s="4"/>
      <c r="E57" s="5" t="n">
        <f>39989</f>
        <v>39989.0</v>
      </c>
      <c r="F57" s="4"/>
      <c r="G57" s="5" t="n">
        <f>5704175465000</f>
        <v>5.704175465E12</v>
      </c>
      <c r="H57" s="4"/>
      <c r="I57" s="5" t="n">
        <f>9073</f>
        <v>9073.0</v>
      </c>
      <c r="J57" s="4"/>
      <c r="K57" s="5" t="n">
        <f>175546</f>
        <v>175546.0</v>
      </c>
    </row>
    <row r="58">
      <c r="A58" s="2" t="s">
        <v>41</v>
      </c>
      <c r="B58" s="3" t="s">
        <v>49</v>
      </c>
      <c r="C58" s="3" t="s">
        <v>50</v>
      </c>
      <c r="D58" s="4"/>
      <c r="E58" s="5"/>
      <c r="F58" s="4"/>
      <c r="G58" s="5"/>
      <c r="H58" s="4"/>
      <c r="I58" s="5"/>
      <c r="J58" s="4"/>
      <c r="K58" s="5"/>
    </row>
    <row r="59">
      <c r="A59" s="2" t="s">
        <v>42</v>
      </c>
      <c r="B59" s="3" t="s">
        <v>49</v>
      </c>
      <c r="C59" s="3" t="s">
        <v>50</v>
      </c>
      <c r="D59" s="4"/>
      <c r="E59" s="5"/>
      <c r="F59" s="4"/>
      <c r="G59" s="5"/>
      <c r="H59" s="4"/>
      <c r="I59" s="5"/>
      <c r="J59" s="4"/>
      <c r="K59" s="5"/>
    </row>
    <row r="60">
      <c r="A60" s="2" t="s">
        <v>43</v>
      </c>
      <c r="B60" s="3" t="s">
        <v>49</v>
      </c>
      <c r="C60" s="3" t="s">
        <v>50</v>
      </c>
      <c r="D60" s="4"/>
      <c r="E60" s="5" t="n">
        <f>32077</f>
        <v>32077.0</v>
      </c>
      <c r="F60" s="4"/>
      <c r="G60" s="5" t="n">
        <f>4580877965000</f>
        <v>4.580877965E12</v>
      </c>
      <c r="H60" s="4"/>
      <c r="I60" s="5" t="n">
        <f>6907</f>
        <v>6907.0</v>
      </c>
      <c r="J60" s="4"/>
      <c r="K60" s="5" t="n">
        <f>175410</f>
        <v>175410.0</v>
      </c>
    </row>
    <row r="61">
      <c r="A61" s="2" t="s">
        <v>44</v>
      </c>
      <c r="B61" s="3" t="s">
        <v>49</v>
      </c>
      <c r="C61" s="3" t="s">
        <v>50</v>
      </c>
      <c r="D61" s="4"/>
      <c r="E61" s="5" t="n">
        <f>31324</f>
        <v>31324.0</v>
      </c>
      <c r="F61" s="4"/>
      <c r="G61" s="5" t="n">
        <f>4477067130000</f>
        <v>4.47706713E12</v>
      </c>
      <c r="H61" s="4"/>
      <c r="I61" s="5" t="n">
        <f>5671</f>
        <v>5671.0</v>
      </c>
      <c r="J61" s="4"/>
      <c r="K61" s="5" t="n">
        <f>175195</f>
        <v>175195.0</v>
      </c>
    </row>
    <row r="62">
      <c r="A62" s="2" t="s">
        <v>45</v>
      </c>
      <c r="B62" s="3" t="s">
        <v>49</v>
      </c>
      <c r="C62" s="3" t="s">
        <v>50</v>
      </c>
      <c r="D62" s="4"/>
      <c r="E62" s="5" t="n">
        <f>30793</f>
        <v>30793.0</v>
      </c>
      <c r="F62" s="4"/>
      <c r="G62" s="5" t="n">
        <f>4397799025000</f>
        <v>4.397799025E12</v>
      </c>
      <c r="H62" s="4"/>
      <c r="I62" s="5" t="n">
        <f>4899</f>
        <v>4899.0</v>
      </c>
      <c r="J62" s="4"/>
      <c r="K62" s="5" t="n">
        <f>175076</f>
        <v>175076.0</v>
      </c>
    </row>
    <row r="63">
      <c r="A63" s="2" t="s">
        <v>46</v>
      </c>
      <c r="B63" s="3" t="s">
        <v>49</v>
      </c>
      <c r="C63" s="3" t="s">
        <v>50</v>
      </c>
      <c r="D63" s="4"/>
      <c r="E63" s="5" t="n">
        <f>33170</f>
        <v>33170.0</v>
      </c>
      <c r="F63" s="4"/>
      <c r="G63" s="5" t="n">
        <f>4741877880000</f>
        <v>4.74187788E12</v>
      </c>
      <c r="H63" s="4"/>
      <c r="I63" s="5" t="n">
        <f>6615</f>
        <v>6615.0</v>
      </c>
      <c r="J63" s="4" t="s">
        <v>52</v>
      </c>
      <c r="K63" s="5" t="n">
        <f>173742</f>
        <v>173742.0</v>
      </c>
    </row>
    <row r="64">
      <c r="A64" s="2" t="s">
        <v>47</v>
      </c>
      <c r="B64" s="3" t="s">
        <v>49</v>
      </c>
      <c r="C64" s="3" t="s">
        <v>50</v>
      </c>
      <c r="D64" s="4"/>
      <c r="E64" s="5" t="n">
        <f>37662</f>
        <v>37662.0</v>
      </c>
      <c r="F64" s="4"/>
      <c r="G64" s="5" t="n">
        <f>5384743930000</f>
        <v>5.38474393E12</v>
      </c>
      <c r="H64" s="4"/>
      <c r="I64" s="5" t="n">
        <f>8650</f>
        <v>8650.0</v>
      </c>
      <c r="J64" s="4"/>
      <c r="K64" s="5" t="n">
        <f>175514</f>
        <v>175514.0</v>
      </c>
    </row>
    <row r="65">
      <c r="A65" s="2" t="s">
        <v>48</v>
      </c>
      <c r="B65" s="3" t="s">
        <v>49</v>
      </c>
      <c r="C65" s="3" t="s">
        <v>50</v>
      </c>
      <c r="D65" s="4"/>
      <c r="E65" s="5"/>
      <c r="F65" s="4"/>
      <c r="G65" s="5"/>
      <c r="H65" s="4"/>
      <c r="I65" s="5"/>
      <c r="J65" s="4"/>
      <c r="K65" s="5"/>
    </row>
    <row r="66">
      <c r="A66" s="2" t="s">
        <v>16</v>
      </c>
      <c r="B66" s="3" t="s">
        <v>53</v>
      </c>
      <c r="C66" s="3" t="s">
        <v>54</v>
      </c>
      <c r="D66" s="4"/>
      <c r="E66" s="5" t="n">
        <f>7</f>
        <v>7.0</v>
      </c>
      <c r="F66" s="4"/>
      <c r="G66" s="5" t="n">
        <f>100797500</f>
        <v>1.007975E8</v>
      </c>
      <c r="H66" s="4"/>
      <c r="I66" s="5" t="n">
        <f>6</f>
        <v>6.0</v>
      </c>
      <c r="J66" s="4"/>
      <c r="K66" s="5" t="n">
        <f>50</f>
        <v>50.0</v>
      </c>
    </row>
    <row r="67">
      <c r="A67" s="2" t="s">
        <v>20</v>
      </c>
      <c r="B67" s="3" t="s">
        <v>53</v>
      </c>
      <c r="C67" s="3" t="s">
        <v>54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21</v>
      </c>
      <c r="B68" s="3" t="s">
        <v>53</v>
      </c>
      <c r="C68" s="3" t="s">
        <v>54</v>
      </c>
      <c r="D68" s="4"/>
      <c r="E68" s="5"/>
      <c r="F68" s="4"/>
      <c r="G68" s="5"/>
      <c r="H68" s="4"/>
      <c r="I68" s="5"/>
      <c r="J68" s="4"/>
      <c r="K68" s="5"/>
    </row>
    <row r="69">
      <c r="A69" s="2" t="s">
        <v>22</v>
      </c>
      <c r="B69" s="3" t="s">
        <v>53</v>
      </c>
      <c r="C69" s="3" t="s">
        <v>54</v>
      </c>
      <c r="D69" s="4"/>
      <c r="E69" s="5"/>
      <c r="F69" s="4"/>
      <c r="G69" s="5"/>
      <c r="H69" s="4"/>
      <c r="I69" s="5"/>
      <c r="J69" s="4"/>
      <c r="K69" s="5"/>
    </row>
    <row r="70">
      <c r="A70" s="2" t="s">
        <v>23</v>
      </c>
      <c r="B70" s="3" t="s">
        <v>53</v>
      </c>
      <c r="C70" s="3" t="s">
        <v>54</v>
      </c>
      <c r="D70" s="4"/>
      <c r="E70" s="5" t="n">
        <f>3</f>
        <v>3.0</v>
      </c>
      <c r="F70" s="4"/>
      <c r="G70" s="5" t="n">
        <f>43275000</f>
        <v>4.3275E7</v>
      </c>
      <c r="H70" s="4" t="s">
        <v>52</v>
      </c>
      <c r="I70" s="5" t="str">
        <f>"－"</f>
        <v>－</v>
      </c>
      <c r="J70" s="4"/>
      <c r="K70" s="5" t="n">
        <f>51</f>
        <v>51.0</v>
      </c>
    </row>
    <row r="71">
      <c r="A71" s="2" t="s">
        <v>24</v>
      </c>
      <c r="B71" s="3" t="s">
        <v>53</v>
      </c>
      <c r="C71" s="3" t="s">
        <v>54</v>
      </c>
      <c r="D71" s="4" t="s">
        <v>51</v>
      </c>
      <c r="E71" s="5" t="n">
        <f>17</f>
        <v>17.0</v>
      </c>
      <c r="F71" s="4" t="s">
        <v>51</v>
      </c>
      <c r="G71" s="5" t="n">
        <f>244901000</f>
        <v>2.44901E8</v>
      </c>
      <c r="H71" s="4" t="s">
        <v>51</v>
      </c>
      <c r="I71" s="5" t="n">
        <f>7</f>
        <v>7.0</v>
      </c>
      <c r="J71" s="4"/>
      <c r="K71" s="5" t="n">
        <f>47</f>
        <v>47.0</v>
      </c>
    </row>
    <row r="72">
      <c r="A72" s="2" t="s">
        <v>25</v>
      </c>
      <c r="B72" s="3" t="s">
        <v>53</v>
      </c>
      <c r="C72" s="3" t="s">
        <v>54</v>
      </c>
      <c r="D72" s="4"/>
      <c r="E72" s="5" t="n">
        <f>16</f>
        <v>16.0</v>
      </c>
      <c r="F72" s="4"/>
      <c r="G72" s="5" t="n">
        <f>229697500</f>
        <v>2.296975E8</v>
      </c>
      <c r="H72" s="4"/>
      <c r="I72" s="5" t="n">
        <f>7</f>
        <v>7.0</v>
      </c>
      <c r="J72" s="4"/>
      <c r="K72" s="5" t="n">
        <f>40</f>
        <v>40.0</v>
      </c>
    </row>
    <row r="73">
      <c r="A73" s="2" t="s">
        <v>26</v>
      </c>
      <c r="B73" s="3" t="s">
        <v>53</v>
      </c>
      <c r="C73" s="3" t="s">
        <v>54</v>
      </c>
      <c r="D73" s="4"/>
      <c r="E73" s="5" t="n">
        <f>2</f>
        <v>2.0</v>
      </c>
      <c r="F73" s="4"/>
      <c r="G73" s="5" t="n">
        <f>28737000</f>
        <v>2.8737E7</v>
      </c>
      <c r="H73" s="4"/>
      <c r="I73" s="5" t="n">
        <f>2</f>
        <v>2.0</v>
      </c>
      <c r="J73" s="4" t="s">
        <v>52</v>
      </c>
      <c r="K73" s="5" t="n">
        <f>39</f>
        <v>39.0</v>
      </c>
    </row>
    <row r="74">
      <c r="A74" s="2" t="s">
        <v>27</v>
      </c>
      <c r="B74" s="3" t="s">
        <v>53</v>
      </c>
      <c r="C74" s="3" t="s">
        <v>54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28</v>
      </c>
      <c r="B75" s="3" t="s">
        <v>53</v>
      </c>
      <c r="C75" s="3" t="s">
        <v>54</v>
      </c>
      <c r="D75" s="4"/>
      <c r="E75" s="5"/>
      <c r="F75" s="4"/>
      <c r="G75" s="5"/>
      <c r="H75" s="4"/>
      <c r="I75" s="5"/>
      <c r="J75" s="4"/>
      <c r="K75" s="5"/>
    </row>
    <row r="76">
      <c r="A76" s="2" t="s">
        <v>29</v>
      </c>
      <c r="B76" s="3" t="s">
        <v>53</v>
      </c>
      <c r="C76" s="3" t="s">
        <v>54</v>
      </c>
      <c r="D76" s="4"/>
      <c r="E76" s="5" t="n">
        <f>4</f>
        <v>4.0</v>
      </c>
      <c r="F76" s="4"/>
      <c r="G76" s="5" t="n">
        <f>57460500</f>
        <v>5.74605E7</v>
      </c>
      <c r="H76" s="4"/>
      <c r="I76" s="5" t="n">
        <f>2</f>
        <v>2.0</v>
      </c>
      <c r="J76" s="4"/>
      <c r="K76" s="5" t="n">
        <f>40</f>
        <v>40.0</v>
      </c>
    </row>
    <row r="77">
      <c r="A77" s="2" t="s">
        <v>30</v>
      </c>
      <c r="B77" s="3" t="s">
        <v>53</v>
      </c>
      <c r="C77" s="3" t="s">
        <v>54</v>
      </c>
      <c r="D77" s="4" t="s">
        <v>52</v>
      </c>
      <c r="E77" s="5" t="str">
        <f>"－"</f>
        <v>－</v>
      </c>
      <c r="F77" s="4" t="s">
        <v>52</v>
      </c>
      <c r="G77" s="5" t="str">
        <f>"－"</f>
        <v>－</v>
      </c>
      <c r="H77" s="4"/>
      <c r="I77" s="5" t="str">
        <f>"－"</f>
        <v>－</v>
      </c>
      <c r="J77" s="4"/>
      <c r="K77" s="5" t="n">
        <f>40</f>
        <v>40.0</v>
      </c>
    </row>
    <row r="78">
      <c r="A78" s="2" t="s">
        <v>31</v>
      </c>
      <c r="B78" s="3" t="s">
        <v>53</v>
      </c>
      <c r="C78" s="3" t="s">
        <v>54</v>
      </c>
      <c r="D78" s="4"/>
      <c r="E78" s="5" t="n">
        <f>15</f>
        <v>15.0</v>
      </c>
      <c r="F78" s="4"/>
      <c r="G78" s="5" t="n">
        <f>214729500</f>
        <v>2.147295E8</v>
      </c>
      <c r="H78" s="4"/>
      <c r="I78" s="5" t="n">
        <f>6</f>
        <v>6.0</v>
      </c>
      <c r="J78" s="4"/>
      <c r="K78" s="5" t="n">
        <f>42</f>
        <v>42.0</v>
      </c>
    </row>
    <row r="79">
      <c r="A79" s="2" t="s">
        <v>32</v>
      </c>
      <c r="B79" s="3" t="s">
        <v>53</v>
      </c>
      <c r="C79" s="3" t="s">
        <v>54</v>
      </c>
      <c r="D79" s="4"/>
      <c r="E79" s="5" t="n">
        <f>8</f>
        <v>8.0</v>
      </c>
      <c r="F79" s="4"/>
      <c r="G79" s="5" t="n">
        <f>114425000</f>
        <v>1.14425E8</v>
      </c>
      <c r="H79" s="4"/>
      <c r="I79" s="5" t="n">
        <f>7</f>
        <v>7.0</v>
      </c>
      <c r="J79" s="4"/>
      <c r="K79" s="5" t="n">
        <f>47</f>
        <v>47.0</v>
      </c>
    </row>
    <row r="80">
      <c r="A80" s="2" t="s">
        <v>33</v>
      </c>
      <c r="B80" s="3" t="s">
        <v>53</v>
      </c>
      <c r="C80" s="3" t="s">
        <v>54</v>
      </c>
      <c r="D80" s="4"/>
      <c r="E80" s="5" t="n">
        <f>4</f>
        <v>4.0</v>
      </c>
      <c r="F80" s="4"/>
      <c r="G80" s="5" t="n">
        <f>57133000</f>
        <v>5.7133E7</v>
      </c>
      <c r="H80" s="4"/>
      <c r="I80" s="5" t="n">
        <f>1</f>
        <v>1.0</v>
      </c>
      <c r="J80" s="4"/>
      <c r="K80" s="5" t="n">
        <f>46</f>
        <v>46.0</v>
      </c>
    </row>
    <row r="81">
      <c r="A81" s="2" t="s">
        <v>34</v>
      </c>
      <c r="B81" s="3" t="s">
        <v>53</v>
      </c>
      <c r="C81" s="3" t="s">
        <v>54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35</v>
      </c>
      <c r="B82" s="3" t="s">
        <v>53</v>
      </c>
      <c r="C82" s="3" t="s">
        <v>54</v>
      </c>
      <c r="D82" s="4"/>
      <c r="E82" s="5"/>
      <c r="F82" s="4"/>
      <c r="G82" s="5"/>
      <c r="H82" s="4"/>
      <c r="I82" s="5"/>
      <c r="J82" s="4"/>
      <c r="K82" s="5"/>
    </row>
    <row r="83">
      <c r="A83" s="2" t="s">
        <v>36</v>
      </c>
      <c r="B83" s="3" t="s">
        <v>53</v>
      </c>
      <c r="C83" s="3" t="s">
        <v>54</v>
      </c>
      <c r="D83" s="4"/>
      <c r="E83" s="5" t="n">
        <f>4</f>
        <v>4.0</v>
      </c>
      <c r="F83" s="4"/>
      <c r="G83" s="5" t="n">
        <f>57134000</f>
        <v>5.7134E7</v>
      </c>
      <c r="H83" s="4"/>
      <c r="I83" s="5" t="n">
        <f>2</f>
        <v>2.0</v>
      </c>
      <c r="J83" s="4"/>
      <c r="K83" s="5" t="n">
        <f>50</f>
        <v>50.0</v>
      </c>
    </row>
    <row r="84">
      <c r="A84" s="2" t="s">
        <v>37</v>
      </c>
      <c r="B84" s="3" t="s">
        <v>53</v>
      </c>
      <c r="C84" s="3" t="s">
        <v>54</v>
      </c>
      <c r="D84" s="4"/>
      <c r="E84" s="5" t="str">
        <f>"－"</f>
        <v>－</v>
      </c>
      <c r="F84" s="4"/>
      <c r="G84" s="5" t="str">
        <f>"－"</f>
        <v>－</v>
      </c>
      <c r="H84" s="4"/>
      <c r="I84" s="5" t="str">
        <f>"－"</f>
        <v>－</v>
      </c>
      <c r="J84" s="4"/>
      <c r="K84" s="5" t="n">
        <f>48</f>
        <v>48.0</v>
      </c>
    </row>
    <row r="85">
      <c r="A85" s="2" t="s">
        <v>38</v>
      </c>
      <c r="B85" s="3" t="s">
        <v>53</v>
      </c>
      <c r="C85" s="3" t="s">
        <v>54</v>
      </c>
      <c r="D85" s="4"/>
      <c r="E85" s="5" t="n">
        <f>4</f>
        <v>4.0</v>
      </c>
      <c r="F85" s="4"/>
      <c r="G85" s="5" t="n">
        <f>57156000</f>
        <v>5.7156E7</v>
      </c>
      <c r="H85" s="4"/>
      <c r="I85" s="5" t="n">
        <f>4</f>
        <v>4.0</v>
      </c>
      <c r="J85" s="4"/>
      <c r="K85" s="5" t="n">
        <f>48</f>
        <v>48.0</v>
      </c>
    </row>
    <row r="86">
      <c r="A86" s="2" t="s">
        <v>39</v>
      </c>
      <c r="B86" s="3" t="s">
        <v>53</v>
      </c>
      <c r="C86" s="3" t="s">
        <v>54</v>
      </c>
      <c r="D86" s="4"/>
      <c r="E86" s="5" t="n">
        <f>10</f>
        <v>10.0</v>
      </c>
      <c r="F86" s="4"/>
      <c r="G86" s="5" t="n">
        <f>142733000</f>
        <v>1.42733E8</v>
      </c>
      <c r="H86" s="4"/>
      <c r="I86" s="5" t="n">
        <f>4</f>
        <v>4.0</v>
      </c>
      <c r="J86" s="4"/>
      <c r="K86" s="5" t="n">
        <f>47</f>
        <v>47.0</v>
      </c>
    </row>
    <row r="87">
      <c r="A87" s="2" t="s">
        <v>40</v>
      </c>
      <c r="B87" s="3" t="s">
        <v>53</v>
      </c>
      <c r="C87" s="3" t="s">
        <v>54</v>
      </c>
      <c r="D87" s="4"/>
      <c r="E87" s="5" t="n">
        <f>8</f>
        <v>8.0</v>
      </c>
      <c r="F87" s="4"/>
      <c r="G87" s="5" t="n">
        <f>114099000</f>
        <v>1.14099E8</v>
      </c>
      <c r="H87" s="4"/>
      <c r="I87" s="5" t="n">
        <f>7</f>
        <v>7.0</v>
      </c>
      <c r="J87" s="4"/>
      <c r="K87" s="5" t="n">
        <f>52</f>
        <v>52.0</v>
      </c>
    </row>
    <row r="88">
      <c r="A88" s="2" t="s">
        <v>41</v>
      </c>
      <c r="B88" s="3" t="s">
        <v>53</v>
      </c>
      <c r="C88" s="3" t="s">
        <v>54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42</v>
      </c>
      <c r="B89" s="3" t="s">
        <v>53</v>
      </c>
      <c r="C89" s="3" t="s">
        <v>54</v>
      </c>
      <c r="D89" s="4"/>
      <c r="E89" s="5"/>
      <c r="F89" s="4"/>
      <c r="G89" s="5"/>
      <c r="H89" s="4"/>
      <c r="I89" s="5"/>
      <c r="J89" s="4"/>
      <c r="K89" s="5"/>
    </row>
    <row r="90">
      <c r="A90" s="2" t="s">
        <v>43</v>
      </c>
      <c r="B90" s="3" t="s">
        <v>53</v>
      </c>
      <c r="C90" s="3" t="s">
        <v>54</v>
      </c>
      <c r="D90" s="4"/>
      <c r="E90" s="5" t="n">
        <f>1</f>
        <v>1.0</v>
      </c>
      <c r="F90" s="4"/>
      <c r="G90" s="5" t="n">
        <f>14290000</f>
        <v>1.429E7</v>
      </c>
      <c r="H90" s="4"/>
      <c r="I90" s="5" t="n">
        <f>1</f>
        <v>1.0</v>
      </c>
      <c r="J90" s="4"/>
      <c r="K90" s="5" t="n">
        <f>53</f>
        <v>53.0</v>
      </c>
    </row>
    <row r="91">
      <c r="A91" s="2" t="s">
        <v>44</v>
      </c>
      <c r="B91" s="3" t="s">
        <v>53</v>
      </c>
      <c r="C91" s="3" t="s">
        <v>54</v>
      </c>
      <c r="D91" s="4"/>
      <c r="E91" s="5" t="n">
        <f>1</f>
        <v>1.0</v>
      </c>
      <c r="F91" s="4"/>
      <c r="G91" s="5" t="n">
        <f>14300000</f>
        <v>1.43E7</v>
      </c>
      <c r="H91" s="4"/>
      <c r="I91" s="5" t="n">
        <f>1</f>
        <v>1.0</v>
      </c>
      <c r="J91" s="4" t="s">
        <v>51</v>
      </c>
      <c r="K91" s="5" t="n">
        <f>54</f>
        <v>54.0</v>
      </c>
    </row>
    <row r="92">
      <c r="A92" s="2" t="s">
        <v>45</v>
      </c>
      <c r="B92" s="3" t="s">
        <v>53</v>
      </c>
      <c r="C92" s="3" t="s">
        <v>54</v>
      </c>
      <c r="D92" s="4"/>
      <c r="E92" s="5" t="n">
        <f>2</f>
        <v>2.0</v>
      </c>
      <c r="F92" s="4"/>
      <c r="G92" s="5" t="n">
        <f>28557500</f>
        <v>2.85575E7</v>
      </c>
      <c r="H92" s="4"/>
      <c r="I92" s="5" t="n">
        <f>2</f>
        <v>2.0</v>
      </c>
      <c r="J92" s="4"/>
      <c r="K92" s="5" t="n">
        <f>52</f>
        <v>52.0</v>
      </c>
    </row>
    <row r="93">
      <c r="A93" s="2" t="s">
        <v>46</v>
      </c>
      <c r="B93" s="3" t="s">
        <v>53</v>
      </c>
      <c r="C93" s="3" t="s">
        <v>54</v>
      </c>
      <c r="D93" s="4"/>
      <c r="E93" s="5" t="n">
        <f>5</f>
        <v>5.0</v>
      </c>
      <c r="F93" s="4"/>
      <c r="G93" s="5" t="n">
        <f>71504000</f>
        <v>7.1504E7</v>
      </c>
      <c r="H93" s="4"/>
      <c r="I93" s="5" t="n">
        <f>5</f>
        <v>5.0</v>
      </c>
      <c r="J93" s="4"/>
      <c r="K93" s="5" t="n">
        <f>49</f>
        <v>49.0</v>
      </c>
    </row>
    <row r="94">
      <c r="A94" s="2" t="s">
        <v>47</v>
      </c>
      <c r="B94" s="3" t="s">
        <v>53</v>
      </c>
      <c r="C94" s="3" t="s">
        <v>54</v>
      </c>
      <c r="D94" s="4"/>
      <c r="E94" s="5" t="str">
        <f>"－"</f>
        <v>－</v>
      </c>
      <c r="F94" s="4"/>
      <c r="G94" s="5" t="str">
        <f>"－"</f>
        <v>－</v>
      </c>
      <c r="H94" s="4"/>
      <c r="I94" s="5" t="str">
        <f>"－"</f>
        <v>－</v>
      </c>
      <c r="J94" s="4"/>
      <c r="K94" s="5" t="n">
        <f>49</f>
        <v>49.0</v>
      </c>
    </row>
    <row r="95">
      <c r="A95" s="2" t="s">
        <v>48</v>
      </c>
      <c r="B95" s="3" t="s">
        <v>53</v>
      </c>
      <c r="C95" s="3" t="s">
        <v>54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16</v>
      </c>
      <c r="B96" s="3" t="s">
        <v>55</v>
      </c>
      <c r="C96" s="3" t="s">
        <v>56</v>
      </c>
      <c r="D96" s="4" t="s">
        <v>19</v>
      </c>
      <c r="E96" s="5" t="str">
        <f>"－"</f>
        <v>－</v>
      </c>
      <c r="F96" s="4" t="s">
        <v>19</v>
      </c>
      <c r="G96" s="5" t="str">
        <f>"－"</f>
        <v>－</v>
      </c>
      <c r="H96" s="4" t="s">
        <v>19</v>
      </c>
      <c r="I96" s="5" t="str">
        <f>"－"</f>
        <v>－</v>
      </c>
      <c r="J96" s="4" t="s">
        <v>19</v>
      </c>
      <c r="K96" s="5" t="str">
        <f>"－"</f>
        <v>－</v>
      </c>
    </row>
    <row r="97">
      <c r="A97" s="2" t="s">
        <v>20</v>
      </c>
      <c r="B97" s="3" t="s">
        <v>55</v>
      </c>
      <c r="C97" s="3" t="s">
        <v>56</v>
      </c>
      <c r="D97" s="4"/>
      <c r="E97" s="5"/>
      <c r="F97" s="4"/>
      <c r="G97" s="5"/>
      <c r="H97" s="4"/>
      <c r="I97" s="5"/>
      <c r="J97" s="4"/>
      <c r="K97" s="5"/>
    </row>
    <row r="98">
      <c r="A98" s="2" t="s">
        <v>21</v>
      </c>
      <c r="B98" s="3" t="s">
        <v>55</v>
      </c>
      <c r="C98" s="3" t="s">
        <v>56</v>
      </c>
      <c r="D98" s="4"/>
      <c r="E98" s="5"/>
      <c r="F98" s="4"/>
      <c r="G98" s="5"/>
      <c r="H98" s="4"/>
      <c r="I98" s="5"/>
      <c r="J98" s="4"/>
      <c r="K98" s="5"/>
    </row>
    <row r="99">
      <c r="A99" s="2" t="s">
        <v>22</v>
      </c>
      <c r="B99" s="3" t="s">
        <v>55</v>
      </c>
      <c r="C99" s="3" t="s">
        <v>56</v>
      </c>
      <c r="D99" s="4"/>
      <c r="E99" s="5"/>
      <c r="F99" s="4"/>
      <c r="G99" s="5"/>
      <c r="H99" s="4"/>
      <c r="I99" s="5"/>
      <c r="J99" s="4"/>
      <c r="K99" s="5"/>
    </row>
    <row r="100">
      <c r="A100" s="2" t="s">
        <v>23</v>
      </c>
      <c r="B100" s="3" t="s">
        <v>55</v>
      </c>
      <c r="C100" s="3" t="s">
        <v>56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24</v>
      </c>
      <c r="B101" s="3" t="s">
        <v>55</v>
      </c>
      <c r="C101" s="3" t="s">
        <v>56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25</v>
      </c>
      <c r="B102" s="3" t="s">
        <v>55</v>
      </c>
      <c r="C102" s="3" t="s">
        <v>56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26</v>
      </c>
      <c r="B103" s="3" t="s">
        <v>55</v>
      </c>
      <c r="C103" s="3" t="s">
        <v>56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27</v>
      </c>
      <c r="B104" s="3" t="s">
        <v>55</v>
      </c>
      <c r="C104" s="3" t="s">
        <v>56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28</v>
      </c>
      <c r="B105" s="3" t="s">
        <v>55</v>
      </c>
      <c r="C105" s="3" t="s">
        <v>56</v>
      </c>
      <c r="D105" s="4"/>
      <c r="E105" s="5"/>
      <c r="F105" s="4"/>
      <c r="G105" s="5"/>
      <c r="H105" s="4"/>
      <c r="I105" s="5"/>
      <c r="J105" s="4"/>
      <c r="K105" s="5"/>
    </row>
    <row r="106">
      <c r="A106" s="2" t="s">
        <v>29</v>
      </c>
      <c r="B106" s="3" t="s">
        <v>55</v>
      </c>
      <c r="C106" s="3" t="s">
        <v>56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30</v>
      </c>
      <c r="B107" s="3" t="s">
        <v>55</v>
      </c>
      <c r="C107" s="3" t="s">
        <v>56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31</v>
      </c>
      <c r="B108" s="3" t="s">
        <v>55</v>
      </c>
      <c r="C108" s="3" t="s">
        <v>56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32</v>
      </c>
      <c r="B109" s="3" t="s">
        <v>55</v>
      </c>
      <c r="C109" s="3" t="s">
        <v>56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33</v>
      </c>
      <c r="B110" s="3" t="s">
        <v>55</v>
      </c>
      <c r="C110" s="3" t="s">
        <v>56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34</v>
      </c>
      <c r="B111" s="3" t="s">
        <v>55</v>
      </c>
      <c r="C111" s="3" t="s">
        <v>56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35</v>
      </c>
      <c r="B112" s="3" t="s">
        <v>55</v>
      </c>
      <c r="C112" s="3" t="s">
        <v>56</v>
      </c>
      <c r="D112" s="4"/>
      <c r="E112" s="5"/>
      <c r="F112" s="4"/>
      <c r="G112" s="5"/>
      <c r="H112" s="4"/>
      <c r="I112" s="5"/>
      <c r="J112" s="4"/>
      <c r="K112" s="5"/>
    </row>
    <row r="113">
      <c r="A113" s="2" t="s">
        <v>36</v>
      </c>
      <c r="B113" s="3" t="s">
        <v>55</v>
      </c>
      <c r="C113" s="3" t="s">
        <v>56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37</v>
      </c>
      <c r="B114" s="3" t="s">
        <v>55</v>
      </c>
      <c r="C114" s="3" t="s">
        <v>56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38</v>
      </c>
      <c r="B115" s="3" t="s">
        <v>55</v>
      </c>
      <c r="C115" s="3" t="s">
        <v>56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39</v>
      </c>
      <c r="B116" s="3" t="s">
        <v>55</v>
      </c>
      <c r="C116" s="3" t="s">
        <v>56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40</v>
      </c>
      <c r="B117" s="3" t="s">
        <v>55</v>
      </c>
      <c r="C117" s="3" t="s">
        <v>56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41</v>
      </c>
      <c r="B118" s="3" t="s">
        <v>55</v>
      </c>
      <c r="C118" s="3" t="s">
        <v>56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42</v>
      </c>
      <c r="B119" s="3" t="s">
        <v>55</v>
      </c>
      <c r="C119" s="3" t="s">
        <v>56</v>
      </c>
      <c r="D119" s="4"/>
      <c r="E119" s="5"/>
      <c r="F119" s="4"/>
      <c r="G119" s="5"/>
      <c r="H119" s="4"/>
      <c r="I119" s="5"/>
      <c r="J119" s="4"/>
      <c r="K119" s="5"/>
    </row>
    <row r="120">
      <c r="A120" s="2" t="s">
        <v>43</v>
      </c>
      <c r="B120" s="3" t="s">
        <v>55</v>
      </c>
      <c r="C120" s="3" t="s">
        <v>56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44</v>
      </c>
      <c r="B121" s="3" t="s">
        <v>55</v>
      </c>
      <c r="C121" s="3" t="s">
        <v>56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45</v>
      </c>
      <c r="B122" s="3" t="s">
        <v>55</v>
      </c>
      <c r="C122" s="3" t="s">
        <v>56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46</v>
      </c>
      <c r="B123" s="3" t="s">
        <v>55</v>
      </c>
      <c r="C123" s="3" t="s">
        <v>56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47</v>
      </c>
      <c r="B124" s="3" t="s">
        <v>55</v>
      </c>
      <c r="C124" s="3" t="s">
        <v>56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48</v>
      </c>
      <c r="B125" s="3" t="s">
        <v>55</v>
      </c>
      <c r="C125" s="3" t="s">
        <v>56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16</v>
      </c>
      <c r="B126" s="3" t="s">
        <v>57</v>
      </c>
      <c r="C126" s="3" t="s">
        <v>58</v>
      </c>
      <c r="D126" s="4" t="s">
        <v>51</v>
      </c>
      <c r="E126" s="5" t="n">
        <f>20464</f>
        <v>20464.0</v>
      </c>
      <c r="F126" s="4" t="s">
        <v>51</v>
      </c>
      <c r="G126" s="5" t="n">
        <f>509922101875</f>
        <v>5.09922101875E11</v>
      </c>
      <c r="H126" s="4" t="s">
        <v>51</v>
      </c>
      <c r="I126" s="5" t="n">
        <f>3425</f>
        <v>3425.0</v>
      </c>
      <c r="J126" s="4"/>
      <c r="K126" s="5" t="n">
        <f>72757</f>
        <v>72757.0</v>
      </c>
    </row>
    <row r="127">
      <c r="A127" s="2" t="s">
        <v>20</v>
      </c>
      <c r="B127" s="3" t="s">
        <v>57</v>
      </c>
      <c r="C127" s="3" t="s">
        <v>58</v>
      </c>
      <c r="D127" s="4"/>
      <c r="E127" s="5"/>
      <c r="F127" s="4"/>
      <c r="G127" s="5"/>
      <c r="H127" s="4"/>
      <c r="I127" s="5"/>
      <c r="J127" s="4"/>
      <c r="K127" s="5"/>
    </row>
    <row r="128">
      <c r="A128" s="2" t="s">
        <v>21</v>
      </c>
      <c r="B128" s="3" t="s">
        <v>57</v>
      </c>
      <c r="C128" s="3" t="s">
        <v>58</v>
      </c>
      <c r="D128" s="4"/>
      <c r="E128" s="5"/>
      <c r="F128" s="4"/>
      <c r="G128" s="5"/>
      <c r="H128" s="4"/>
      <c r="I128" s="5"/>
      <c r="J128" s="4"/>
      <c r="K128" s="5"/>
    </row>
    <row r="129">
      <c r="A129" s="2" t="s">
        <v>22</v>
      </c>
      <c r="B129" s="3" t="s">
        <v>57</v>
      </c>
      <c r="C129" s="3" t="s">
        <v>58</v>
      </c>
      <c r="D129" s="4"/>
      <c r="E129" s="5"/>
      <c r="F129" s="4"/>
      <c r="G129" s="5"/>
      <c r="H129" s="4"/>
      <c r="I129" s="5"/>
      <c r="J129" s="4"/>
      <c r="K129" s="5"/>
    </row>
    <row r="130">
      <c r="A130" s="2" t="s">
        <v>23</v>
      </c>
      <c r="B130" s="3" t="s">
        <v>57</v>
      </c>
      <c r="C130" s="3" t="s">
        <v>58</v>
      </c>
      <c r="D130" s="4"/>
      <c r="E130" s="5" t="n">
        <f>14918</f>
        <v>14918.0</v>
      </c>
      <c r="F130" s="4"/>
      <c r="G130" s="5" t="n">
        <f>371237976250</f>
        <v>3.7123797625E11</v>
      </c>
      <c r="H130" s="4" t="s">
        <v>52</v>
      </c>
      <c r="I130" s="5" t="str">
        <f>"－"</f>
        <v>－</v>
      </c>
      <c r="J130" s="4" t="s">
        <v>52</v>
      </c>
      <c r="K130" s="5" t="n">
        <f>71909</f>
        <v>71909.0</v>
      </c>
    </row>
    <row r="131">
      <c r="A131" s="2" t="s">
        <v>24</v>
      </c>
      <c r="B131" s="3" t="s">
        <v>57</v>
      </c>
      <c r="C131" s="3" t="s">
        <v>58</v>
      </c>
      <c r="D131" s="4"/>
      <c r="E131" s="5" t="n">
        <f>16605</f>
        <v>16605.0</v>
      </c>
      <c r="F131" s="4"/>
      <c r="G131" s="5" t="n">
        <f>413177920000</f>
        <v>4.1317792E11</v>
      </c>
      <c r="H131" s="4"/>
      <c r="I131" s="5" t="n">
        <f>291</f>
        <v>291.0</v>
      </c>
      <c r="J131" s="4"/>
      <c r="K131" s="5" t="n">
        <f>73383</f>
        <v>73383.0</v>
      </c>
    </row>
    <row r="132">
      <c r="A132" s="2" t="s">
        <v>25</v>
      </c>
      <c r="B132" s="3" t="s">
        <v>57</v>
      </c>
      <c r="C132" s="3" t="s">
        <v>58</v>
      </c>
      <c r="D132" s="4"/>
      <c r="E132" s="5" t="n">
        <f>12443</f>
        <v>12443.0</v>
      </c>
      <c r="F132" s="4"/>
      <c r="G132" s="5" t="n">
        <f>309465276875</f>
        <v>3.09465276875E11</v>
      </c>
      <c r="H132" s="4"/>
      <c r="I132" s="5" t="n">
        <f>135</f>
        <v>135.0</v>
      </c>
      <c r="J132" s="4"/>
      <c r="K132" s="5" t="n">
        <f>72636</f>
        <v>72636.0</v>
      </c>
    </row>
    <row r="133">
      <c r="A133" s="2" t="s">
        <v>26</v>
      </c>
      <c r="B133" s="3" t="s">
        <v>57</v>
      </c>
      <c r="C133" s="3" t="s">
        <v>58</v>
      </c>
      <c r="D133" s="4"/>
      <c r="E133" s="5" t="n">
        <f>5719</f>
        <v>5719.0</v>
      </c>
      <c r="F133" s="4"/>
      <c r="G133" s="5" t="n">
        <f>142258296250</f>
        <v>1.4225829625E11</v>
      </c>
      <c r="H133" s="4"/>
      <c r="I133" s="5" t="n">
        <f>284</f>
        <v>284.0</v>
      </c>
      <c r="J133" s="4"/>
      <c r="K133" s="5" t="n">
        <f>74954</f>
        <v>74954.0</v>
      </c>
    </row>
    <row r="134">
      <c r="A134" s="2" t="s">
        <v>27</v>
      </c>
      <c r="B134" s="3" t="s">
        <v>57</v>
      </c>
      <c r="C134" s="3" t="s">
        <v>58</v>
      </c>
      <c r="D134" s="4"/>
      <c r="E134" s="5"/>
      <c r="F134" s="4"/>
      <c r="G134" s="5"/>
      <c r="H134" s="4"/>
      <c r="I134" s="5"/>
      <c r="J134" s="4"/>
      <c r="K134" s="5"/>
    </row>
    <row r="135">
      <c r="A135" s="2" t="s">
        <v>28</v>
      </c>
      <c r="B135" s="3" t="s">
        <v>57</v>
      </c>
      <c r="C135" s="3" t="s">
        <v>58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29</v>
      </c>
      <c r="B136" s="3" t="s">
        <v>57</v>
      </c>
      <c r="C136" s="3" t="s">
        <v>58</v>
      </c>
      <c r="D136" s="4" t="s">
        <v>52</v>
      </c>
      <c r="E136" s="5" t="n">
        <f>3583</f>
        <v>3583.0</v>
      </c>
      <c r="F136" s="4" t="s">
        <v>52</v>
      </c>
      <c r="G136" s="5" t="n">
        <f>89130258125</f>
        <v>8.9130258125E10</v>
      </c>
      <c r="H136" s="4"/>
      <c r="I136" s="5" t="n">
        <f>284</f>
        <v>284.0</v>
      </c>
      <c r="J136" s="4"/>
      <c r="K136" s="5" t="n">
        <f>74396</f>
        <v>74396.0</v>
      </c>
    </row>
    <row r="137">
      <c r="A137" s="2" t="s">
        <v>30</v>
      </c>
      <c r="B137" s="3" t="s">
        <v>57</v>
      </c>
      <c r="C137" s="3" t="s">
        <v>58</v>
      </c>
      <c r="D137" s="4"/>
      <c r="E137" s="5" t="n">
        <f>3983</f>
        <v>3983.0</v>
      </c>
      <c r="F137" s="4"/>
      <c r="G137" s="5" t="n">
        <f>99029273750</f>
        <v>9.902927375E10</v>
      </c>
      <c r="H137" s="4"/>
      <c r="I137" s="5" t="n">
        <f>17</f>
        <v>17.0</v>
      </c>
      <c r="J137" s="4"/>
      <c r="K137" s="5" t="n">
        <f>75496</f>
        <v>75496.0</v>
      </c>
    </row>
    <row r="138">
      <c r="A138" s="2" t="s">
        <v>31</v>
      </c>
      <c r="B138" s="3" t="s">
        <v>57</v>
      </c>
      <c r="C138" s="3" t="s">
        <v>58</v>
      </c>
      <c r="D138" s="4"/>
      <c r="E138" s="5" t="n">
        <f>9726</f>
        <v>9726.0</v>
      </c>
      <c r="F138" s="4"/>
      <c r="G138" s="5" t="n">
        <f>241943870000</f>
        <v>2.4194387E11</v>
      </c>
      <c r="H138" s="4"/>
      <c r="I138" s="5" t="n">
        <f>17</f>
        <v>17.0</v>
      </c>
      <c r="J138" s="4"/>
      <c r="K138" s="5" t="n">
        <f>75035</f>
        <v>75035.0</v>
      </c>
    </row>
    <row r="139">
      <c r="A139" s="2" t="s">
        <v>32</v>
      </c>
      <c r="B139" s="3" t="s">
        <v>57</v>
      </c>
      <c r="C139" s="3" t="s">
        <v>58</v>
      </c>
      <c r="D139" s="4"/>
      <c r="E139" s="5" t="n">
        <f>6533</f>
        <v>6533.0</v>
      </c>
      <c r="F139" s="4"/>
      <c r="G139" s="5" t="n">
        <f>162491667500</f>
        <v>1.624916675E11</v>
      </c>
      <c r="H139" s="4"/>
      <c r="I139" s="5" t="n">
        <f>117</f>
        <v>117.0</v>
      </c>
      <c r="J139" s="4"/>
      <c r="K139" s="5" t="n">
        <f>77756</f>
        <v>77756.0</v>
      </c>
    </row>
    <row r="140">
      <c r="A140" s="2" t="s">
        <v>33</v>
      </c>
      <c r="B140" s="3" t="s">
        <v>57</v>
      </c>
      <c r="C140" s="3" t="s">
        <v>58</v>
      </c>
      <c r="D140" s="4"/>
      <c r="E140" s="5" t="n">
        <f>10349</f>
        <v>10349.0</v>
      </c>
      <c r="F140" s="4"/>
      <c r="G140" s="5" t="n">
        <f>257496880000</f>
        <v>2.5749688E11</v>
      </c>
      <c r="H140" s="4"/>
      <c r="I140" s="5" t="n">
        <f>2</f>
        <v>2.0</v>
      </c>
      <c r="J140" s="4"/>
      <c r="K140" s="5" t="n">
        <f>80916</f>
        <v>80916.0</v>
      </c>
    </row>
    <row r="141">
      <c r="A141" s="2" t="s">
        <v>34</v>
      </c>
      <c r="B141" s="3" t="s">
        <v>57</v>
      </c>
      <c r="C141" s="3" t="s">
        <v>58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35</v>
      </c>
      <c r="B142" s="3" t="s">
        <v>57</v>
      </c>
      <c r="C142" s="3" t="s">
        <v>58</v>
      </c>
      <c r="D142" s="4"/>
      <c r="E142" s="5"/>
      <c r="F142" s="4"/>
      <c r="G142" s="5"/>
      <c r="H142" s="4"/>
      <c r="I142" s="5"/>
      <c r="J142" s="4"/>
      <c r="K142" s="5"/>
    </row>
    <row r="143">
      <c r="A143" s="2" t="s">
        <v>36</v>
      </c>
      <c r="B143" s="3" t="s">
        <v>57</v>
      </c>
      <c r="C143" s="3" t="s">
        <v>58</v>
      </c>
      <c r="D143" s="4"/>
      <c r="E143" s="5" t="n">
        <f>10804</f>
        <v>10804.0</v>
      </c>
      <c r="F143" s="4"/>
      <c r="G143" s="5" t="n">
        <f>268838944375</f>
        <v>2.68838944375E11</v>
      </c>
      <c r="H143" s="4"/>
      <c r="I143" s="5" t="n">
        <f>92</f>
        <v>92.0</v>
      </c>
      <c r="J143" s="4"/>
      <c r="K143" s="5" t="n">
        <f>83066</f>
        <v>83066.0</v>
      </c>
    </row>
    <row r="144">
      <c r="A144" s="2" t="s">
        <v>37</v>
      </c>
      <c r="B144" s="3" t="s">
        <v>57</v>
      </c>
      <c r="C144" s="3" t="s">
        <v>58</v>
      </c>
      <c r="D144" s="4"/>
      <c r="E144" s="5" t="n">
        <f>5047</f>
        <v>5047.0</v>
      </c>
      <c r="F144" s="4"/>
      <c r="G144" s="5" t="n">
        <f>125441844375</f>
        <v>1.25441844375E11</v>
      </c>
      <c r="H144" s="4"/>
      <c r="I144" s="5" t="n">
        <f>365</f>
        <v>365.0</v>
      </c>
      <c r="J144" s="4"/>
      <c r="K144" s="5" t="n">
        <f>83463</f>
        <v>83463.0</v>
      </c>
    </row>
    <row r="145">
      <c r="A145" s="2" t="s">
        <v>38</v>
      </c>
      <c r="B145" s="3" t="s">
        <v>57</v>
      </c>
      <c r="C145" s="3" t="s">
        <v>58</v>
      </c>
      <c r="D145" s="4"/>
      <c r="E145" s="5" t="n">
        <f>9439</f>
        <v>9439.0</v>
      </c>
      <c r="F145" s="4"/>
      <c r="G145" s="5" t="n">
        <f>234524771875</f>
        <v>2.34524771875E11</v>
      </c>
      <c r="H145" s="4"/>
      <c r="I145" s="5" t="n">
        <f>735</f>
        <v>735.0</v>
      </c>
      <c r="J145" s="4"/>
      <c r="K145" s="5" t="n">
        <f>83924</f>
        <v>83924.0</v>
      </c>
    </row>
    <row r="146">
      <c r="A146" s="2" t="s">
        <v>39</v>
      </c>
      <c r="B146" s="3" t="s">
        <v>57</v>
      </c>
      <c r="C146" s="3" t="s">
        <v>58</v>
      </c>
      <c r="D146" s="4"/>
      <c r="E146" s="5" t="n">
        <f>8298</f>
        <v>8298.0</v>
      </c>
      <c r="F146" s="4"/>
      <c r="G146" s="5" t="n">
        <f>206415851250</f>
        <v>2.0641585125E11</v>
      </c>
      <c r="H146" s="4"/>
      <c r="I146" s="5" t="str">
        <f>"－"</f>
        <v>－</v>
      </c>
      <c r="J146" s="4"/>
      <c r="K146" s="5" t="n">
        <f>82880</f>
        <v>82880.0</v>
      </c>
    </row>
    <row r="147">
      <c r="A147" s="2" t="s">
        <v>40</v>
      </c>
      <c r="B147" s="3" t="s">
        <v>57</v>
      </c>
      <c r="C147" s="3" t="s">
        <v>58</v>
      </c>
      <c r="D147" s="4"/>
      <c r="E147" s="5" t="n">
        <f>19129</f>
        <v>19129.0</v>
      </c>
      <c r="F147" s="4"/>
      <c r="G147" s="5" t="n">
        <f>475827378750</f>
        <v>4.7582737875E11</v>
      </c>
      <c r="H147" s="4"/>
      <c r="I147" s="5" t="n">
        <f>550</f>
        <v>550.0</v>
      </c>
      <c r="J147" s="4"/>
      <c r="K147" s="5" t="n">
        <f>87275</f>
        <v>87275.0</v>
      </c>
    </row>
    <row r="148">
      <c r="A148" s="2" t="s">
        <v>41</v>
      </c>
      <c r="B148" s="3" t="s">
        <v>57</v>
      </c>
      <c r="C148" s="3" t="s">
        <v>58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42</v>
      </c>
      <c r="B149" s="3" t="s">
        <v>57</v>
      </c>
      <c r="C149" s="3" t="s">
        <v>58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43</v>
      </c>
      <c r="B150" s="3" t="s">
        <v>57</v>
      </c>
      <c r="C150" s="3" t="s">
        <v>58</v>
      </c>
      <c r="D150" s="4"/>
      <c r="E150" s="5" t="n">
        <f>14382</f>
        <v>14382.0</v>
      </c>
      <c r="F150" s="4"/>
      <c r="G150" s="5" t="n">
        <f>357762260625</f>
        <v>3.57762260625E11</v>
      </c>
      <c r="H150" s="4"/>
      <c r="I150" s="5" t="n">
        <f>506</f>
        <v>506.0</v>
      </c>
      <c r="J150" s="4" t="s">
        <v>51</v>
      </c>
      <c r="K150" s="5" t="n">
        <f>90425</f>
        <v>90425.0</v>
      </c>
    </row>
    <row r="151">
      <c r="A151" s="2" t="s">
        <v>44</v>
      </c>
      <c r="B151" s="3" t="s">
        <v>57</v>
      </c>
      <c r="C151" s="3" t="s">
        <v>58</v>
      </c>
      <c r="D151" s="4"/>
      <c r="E151" s="5" t="n">
        <f>11426</f>
        <v>11426.0</v>
      </c>
      <c r="F151" s="4"/>
      <c r="G151" s="5" t="n">
        <f>284158763125</f>
        <v>2.84158763125E11</v>
      </c>
      <c r="H151" s="4"/>
      <c r="I151" s="5" t="n">
        <f>825</f>
        <v>825.0</v>
      </c>
      <c r="J151" s="4"/>
      <c r="K151" s="5" t="n">
        <f>88548</f>
        <v>88548.0</v>
      </c>
    </row>
    <row r="152">
      <c r="A152" s="2" t="s">
        <v>45</v>
      </c>
      <c r="B152" s="3" t="s">
        <v>57</v>
      </c>
      <c r="C152" s="3" t="s">
        <v>58</v>
      </c>
      <c r="D152" s="4"/>
      <c r="E152" s="5" t="n">
        <f>17559</f>
        <v>17559.0</v>
      </c>
      <c r="F152" s="4"/>
      <c r="G152" s="5" t="n">
        <f>436710651250</f>
        <v>4.3671065125E11</v>
      </c>
      <c r="H152" s="4"/>
      <c r="I152" s="5" t="n">
        <f>125</f>
        <v>125.0</v>
      </c>
      <c r="J152" s="4"/>
      <c r="K152" s="5" t="n">
        <f>86853</f>
        <v>86853.0</v>
      </c>
    </row>
    <row r="153">
      <c r="A153" s="2" t="s">
        <v>46</v>
      </c>
      <c r="B153" s="3" t="s">
        <v>57</v>
      </c>
      <c r="C153" s="3" t="s">
        <v>58</v>
      </c>
      <c r="D153" s="4"/>
      <c r="E153" s="5" t="n">
        <f>15373</f>
        <v>15373.0</v>
      </c>
      <c r="F153" s="4"/>
      <c r="G153" s="5" t="n">
        <f>382172218750</f>
        <v>3.8217221875E11</v>
      </c>
      <c r="H153" s="4"/>
      <c r="I153" s="5" t="str">
        <f>"－"</f>
        <v>－</v>
      </c>
      <c r="J153" s="4"/>
      <c r="K153" s="5" t="n">
        <f>86944</f>
        <v>86944.0</v>
      </c>
    </row>
    <row r="154">
      <c r="A154" s="2" t="s">
        <v>47</v>
      </c>
      <c r="B154" s="3" t="s">
        <v>57</v>
      </c>
      <c r="C154" s="3" t="s">
        <v>58</v>
      </c>
      <c r="D154" s="4"/>
      <c r="E154" s="5" t="n">
        <f>13527</f>
        <v>13527.0</v>
      </c>
      <c r="F154" s="4"/>
      <c r="G154" s="5" t="n">
        <f>336290907500</f>
        <v>3.362909075E11</v>
      </c>
      <c r="H154" s="4"/>
      <c r="I154" s="5" t="n">
        <f>117</f>
        <v>117.0</v>
      </c>
      <c r="J154" s="4"/>
      <c r="K154" s="5" t="n">
        <f>87211</f>
        <v>87211.0</v>
      </c>
    </row>
    <row r="155">
      <c r="A155" s="2" t="s">
        <v>48</v>
      </c>
      <c r="B155" s="3" t="s">
        <v>57</v>
      </c>
      <c r="C155" s="3" t="s">
        <v>58</v>
      </c>
      <c r="D155" s="4"/>
      <c r="E155" s="5"/>
      <c r="F155" s="4"/>
      <c r="G155" s="5"/>
      <c r="H155" s="4"/>
      <c r="I155" s="5"/>
      <c r="J155" s="4"/>
      <c r="K155" s="5"/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