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<sst xmlns="http://schemas.openxmlformats.org/spreadsheetml/2006/main" count="513" uniqueCount="60">
  <si>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</si>
  <si>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</si>
  <si>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</si>
  <si>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</si>
  <si>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</si>
  <si>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</si>
  <si>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</si>
  <si>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</si>
  <si>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</si>
  <si>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</si>
  <si>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</si>
  <si>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</si>
  <si>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</si>
  <si>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</si>
  <si>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</si>
  <si>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</si>
  <si>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12.1</t>
  </si>
  <si>
    <t>中期国債先物</t>
  </si>
  <si>
    <t>5-year JGB Futures</t>
  </si>
  <si>
    <t>2</t>
  </si>
  <si>
    <t>◎●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</si>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</sst>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60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/>
      <c r="E6" s="5"/>
      <c r="F6" s="4"/>
      <c r="G6" s="5"/>
      <c r="H6" s="4"/>
      <c r="I6" s="5"/>
      <c r="J6" s="4"/>
      <c r="K6" s="5"/>
    </row>
    <row r="7">
      <c r="A7" s="2" t="s">
        <v>19</v>
      </c>
      <c r="B7" s="3" t="s">
        <v>17</v>
      </c>
      <c r="C7" s="3" t="s">
        <v>18</v>
      </c>
      <c r="D7" s="4" t="s">
        <v>20</v>
      </c>
      <c r="E7" s="5" t="str">
        <f>"－"</f>
        <v>－</v>
      </c>
      <c r="F7" s="4" t="s">
        <v>20</v>
      </c>
      <c r="G7" s="5" t="str">
        <f>"－"</f>
        <v>－</v>
      </c>
      <c r="H7" s="4" t="s">
        <v>20</v>
      </c>
      <c r="I7" s="5" t="str">
        <f>"－"</f>
        <v>－</v>
      </c>
      <c r="J7" s="4" t="s">
        <v>20</v>
      </c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 t="str">
        <f>"－"</f>
        <v>－</v>
      </c>
      <c r="F8" s="4"/>
      <c r="G8" s="5" t="str">
        <f>"－"</f>
        <v>－</v>
      </c>
      <c r="H8" s="4"/>
      <c r="I8" s="5" t="str">
        <f>"－"</f>
        <v>－</v>
      </c>
      <c r="J8" s="4"/>
      <c r="K8" s="5" t="str">
        <f>"－"</f>
        <v>－</v>
      </c>
    </row>
    <row r="9">
      <c r="A9" s="2" t="s">
        <v>22</v>
      </c>
      <c r="B9" s="3" t="s">
        <v>17</v>
      </c>
      <c r="C9" s="3" t="s">
        <v>18</v>
      </c>
      <c r="D9" s="4"/>
      <c r="E9" s="5" t="str">
        <f>"－"</f>
        <v>－</v>
      </c>
      <c r="F9" s="4"/>
      <c r="G9" s="5" t="str">
        <f>"－"</f>
        <v>－</v>
      </c>
      <c r="H9" s="4"/>
      <c r="I9" s="5" t="str">
        <f>"－"</f>
        <v>－</v>
      </c>
      <c r="J9" s="4"/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 t="str">
        <f>"－"</f>
        <v>－</v>
      </c>
      <c r="F11" s="4"/>
      <c r="G11" s="5" t="str">
        <f>"－"</f>
        <v>－</v>
      </c>
      <c r="H11" s="4"/>
      <c r="I11" s="5" t="str">
        <f>"－"</f>
        <v>－</v>
      </c>
      <c r="J11" s="4"/>
      <c r="K11" s="5" t="str">
        <f>"－"</f>
        <v>－</v>
      </c>
    </row>
    <row r="12">
      <c r="A12" s="2" t="s">
        <v>25</v>
      </c>
      <c r="B12" s="3" t="s">
        <v>17</v>
      </c>
      <c r="C12" s="3" t="s">
        <v>18</v>
      </c>
      <c r="D12" s="4"/>
      <c r="E12" s="5"/>
      <c r="F12" s="4"/>
      <c r="G12" s="5"/>
      <c r="H12" s="4"/>
      <c r="I12" s="5"/>
      <c r="J12" s="4"/>
      <c r="K12" s="5"/>
    </row>
    <row r="13">
      <c r="A13" s="2" t="s">
        <v>26</v>
      </c>
      <c r="B13" s="3" t="s">
        <v>17</v>
      </c>
      <c r="C13" s="3" t="s">
        <v>18</v>
      </c>
      <c r="D13" s="4"/>
      <c r="E13" s="5"/>
      <c r="F13" s="4"/>
      <c r="G13" s="5"/>
      <c r="H13" s="4"/>
      <c r="I13" s="5"/>
      <c r="J13" s="4"/>
      <c r="K13" s="5"/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 t="str">
        <f>"－"</f>
        <v>－</v>
      </c>
      <c r="F17" s="4"/>
      <c r="G17" s="5" t="str">
        <f>"－"</f>
        <v>－</v>
      </c>
      <c r="H17" s="4"/>
      <c r="I17" s="5" t="str">
        <f>"－"</f>
        <v>－</v>
      </c>
      <c r="J17" s="4"/>
      <c r="K17" s="5" t="str">
        <f>"－"</f>
        <v>－</v>
      </c>
    </row>
    <row r="18">
      <c r="A18" s="2" t="s">
        <v>31</v>
      </c>
      <c r="B18" s="3" t="s">
        <v>17</v>
      </c>
      <c r="C18" s="3" t="s">
        <v>18</v>
      </c>
      <c r="D18" s="4"/>
      <c r="E18" s="5" t="str">
        <f>"－"</f>
        <v>－</v>
      </c>
      <c r="F18" s="4"/>
      <c r="G18" s="5" t="str">
        <f>"－"</f>
        <v>－</v>
      </c>
      <c r="H18" s="4"/>
      <c r="I18" s="5" t="str">
        <f>"－"</f>
        <v>－</v>
      </c>
      <c r="J18" s="4"/>
      <c r="K18" s="5" t="str">
        <f>"－"</f>
        <v>－</v>
      </c>
    </row>
    <row r="19">
      <c r="A19" s="2" t="s">
        <v>32</v>
      </c>
      <c r="B19" s="3" t="s">
        <v>17</v>
      </c>
      <c r="C19" s="3" t="s">
        <v>18</v>
      </c>
      <c r="D19" s="4"/>
      <c r="E19" s="5"/>
      <c r="F19" s="4"/>
      <c r="G19" s="5"/>
      <c r="H19" s="4"/>
      <c r="I19" s="5"/>
      <c r="J19" s="4"/>
      <c r="K19" s="5"/>
    </row>
    <row r="20">
      <c r="A20" s="2" t="s">
        <v>33</v>
      </c>
      <c r="B20" s="3" t="s">
        <v>17</v>
      </c>
      <c r="C20" s="3" t="s">
        <v>18</v>
      </c>
      <c r="D20" s="4"/>
      <c r="E20" s="5"/>
      <c r="F20" s="4"/>
      <c r="G20" s="5"/>
      <c r="H20" s="4"/>
      <c r="I20" s="5"/>
      <c r="J20" s="4"/>
      <c r="K20" s="5"/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 t="str">
        <f>"－"</f>
        <v>－</v>
      </c>
      <c r="F25" s="4"/>
      <c r="G25" s="5" t="str">
        <f>"－"</f>
        <v>－</v>
      </c>
      <c r="H25" s="4"/>
      <c r="I25" s="5" t="str">
        <f>"－"</f>
        <v>－</v>
      </c>
      <c r="J25" s="4"/>
      <c r="K25" s="5" t="str">
        <f>"－"</f>
        <v>－</v>
      </c>
    </row>
    <row r="26">
      <c r="A26" s="2" t="s">
        <v>39</v>
      </c>
      <c r="B26" s="3" t="s">
        <v>17</v>
      </c>
      <c r="C26" s="3" t="s">
        <v>18</v>
      </c>
      <c r="D26" s="4"/>
      <c r="E26" s="5"/>
      <c r="F26" s="4"/>
      <c r="G26" s="5"/>
      <c r="H26" s="4"/>
      <c r="I26" s="5"/>
      <c r="J26" s="4"/>
      <c r="K26" s="5"/>
    </row>
    <row r="27">
      <c r="A27" s="2" t="s">
        <v>40</v>
      </c>
      <c r="B27" s="3" t="s">
        <v>17</v>
      </c>
      <c r="C27" s="3" t="s">
        <v>18</v>
      </c>
      <c r="D27" s="4"/>
      <c r="E27" s="5"/>
      <c r="F27" s="4"/>
      <c r="G27" s="5"/>
      <c r="H27" s="4"/>
      <c r="I27" s="5"/>
      <c r="J27" s="4"/>
      <c r="K27" s="5"/>
    </row>
    <row r="28">
      <c r="A28" s="2" t="s">
        <v>41</v>
      </c>
      <c r="B28" s="3" t="s">
        <v>17</v>
      </c>
      <c r="C28" s="3" t="s">
        <v>18</v>
      </c>
      <c r="D28" s="4"/>
      <c r="E28" s="5" t="str">
        <f>"－"</f>
        <v>－</v>
      </c>
      <c r="F28" s="4"/>
      <c r="G28" s="5" t="str">
        <f>"－"</f>
        <v>－</v>
      </c>
      <c r="H28" s="4"/>
      <c r="I28" s="5" t="str">
        <f>"－"</f>
        <v>－</v>
      </c>
      <c r="J28" s="4"/>
      <c r="K28" s="5" t="str">
        <f>"－"</f>
        <v>－</v>
      </c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 t="str">
        <f>"－"</f>
        <v>－</v>
      </c>
      <c r="F32" s="4"/>
      <c r="G32" s="5" t="str">
        <f>"－"</f>
        <v>－</v>
      </c>
      <c r="H32" s="4"/>
      <c r="I32" s="5" t="str">
        <f>"－"</f>
        <v>－</v>
      </c>
      <c r="J32" s="4"/>
      <c r="K32" s="5" t="str">
        <f>"－"</f>
        <v>－</v>
      </c>
    </row>
    <row r="33">
      <c r="A33" s="2" t="s">
        <v>46</v>
      </c>
      <c r="B33" s="3" t="s">
        <v>17</v>
      </c>
      <c r="C33" s="3" t="s">
        <v>18</v>
      </c>
      <c r="D33" s="4"/>
      <c r="E33" s="5"/>
      <c r="F33" s="4"/>
      <c r="G33" s="5"/>
      <c r="H33" s="4"/>
      <c r="I33" s="5"/>
      <c r="J33" s="4"/>
      <c r="K33" s="5"/>
    </row>
    <row r="34">
      <c r="A34" s="2" t="s">
        <v>47</v>
      </c>
      <c r="B34" s="3" t="s">
        <v>17</v>
      </c>
      <c r="C34" s="3" t="s">
        <v>18</v>
      </c>
      <c r="D34" s="4"/>
      <c r="E34" s="5"/>
      <c r="F34" s="4"/>
      <c r="G34" s="5"/>
      <c r="H34" s="4"/>
      <c r="I34" s="5"/>
      <c r="J34" s="4"/>
      <c r="K34" s="5"/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49</v>
      </c>
      <c r="B36" s="3" t="s">
        <v>17</v>
      </c>
      <c r="C36" s="3" t="s">
        <v>18</v>
      </c>
      <c r="D36" s="4"/>
      <c r="E36" s="5"/>
      <c r="F36" s="4"/>
      <c r="G36" s="5"/>
      <c r="H36" s="4"/>
      <c r="I36" s="5"/>
      <c r="J36" s="4"/>
      <c r="K36" s="5"/>
    </row>
    <row r="37">
      <c r="A37" s="2" t="s">
        <v>16</v>
      </c>
      <c r="B37" s="3" t="s">
        <v>50</v>
      </c>
      <c r="C37" s="3" t="s">
        <v>51</v>
      </c>
      <c r="D37" s="4"/>
      <c r="E37" s="5"/>
      <c r="F37" s="4"/>
      <c r="G37" s="5"/>
      <c r="H37" s="4"/>
      <c r="I37" s="5"/>
      <c r="J37" s="4"/>
      <c r="K37" s="5"/>
    </row>
    <row r="38">
      <c r="A38" s="2" t="s">
        <v>19</v>
      </c>
      <c r="B38" s="3" t="s">
        <v>50</v>
      </c>
      <c r="C38" s="3" t="s">
        <v>51</v>
      </c>
      <c r="D38" s="4"/>
      <c r="E38" s="5" t="n">
        <f>53110</f>
        <v>53110.0</v>
      </c>
      <c r="F38" s="4"/>
      <c r="G38" s="5" t="n">
        <f>7583611582500</f>
        <v>7.5836115825E12</v>
      </c>
      <c r="H38" s="4"/>
      <c r="I38" s="5" t="n">
        <f>15956</f>
        <v>15956.0</v>
      </c>
      <c r="J38" s="4"/>
      <c r="K38" s="5" t="n">
        <f>179439</f>
        <v>179439.0</v>
      </c>
    </row>
    <row r="39">
      <c r="A39" s="2" t="s">
        <v>21</v>
      </c>
      <c r="B39" s="3" t="s">
        <v>50</v>
      </c>
      <c r="C39" s="3" t="s">
        <v>51</v>
      </c>
      <c r="D39" s="4"/>
      <c r="E39" s="5" t="n">
        <f>55658</f>
        <v>55658.0</v>
      </c>
      <c r="F39" s="4"/>
      <c r="G39" s="5" t="n">
        <f>7944674295000</f>
        <v>7.944674295E12</v>
      </c>
      <c r="H39" s="4"/>
      <c r="I39" s="5" t="n">
        <f>14057</f>
        <v>14057.0</v>
      </c>
      <c r="J39" s="4"/>
      <c r="K39" s="5" t="n">
        <f>177767</f>
        <v>177767.0</v>
      </c>
    </row>
    <row r="40">
      <c r="A40" s="2" t="s">
        <v>22</v>
      </c>
      <c r="B40" s="3" t="s">
        <v>50</v>
      </c>
      <c r="C40" s="3" t="s">
        <v>51</v>
      </c>
      <c r="D40" s="4"/>
      <c r="E40" s="5" t="n">
        <f>72770</f>
        <v>72770.0</v>
      </c>
      <c r="F40" s="4"/>
      <c r="G40" s="5" t="n">
        <f>10401053740000</f>
        <v>1.040105374E13</v>
      </c>
      <c r="H40" s="4"/>
      <c r="I40" s="5" t="n">
        <f>15836</f>
        <v>15836.0</v>
      </c>
      <c r="J40" s="4"/>
      <c r="K40" s="5" t="n">
        <f>177061</f>
        <v>177061.0</v>
      </c>
    </row>
    <row r="41">
      <c r="A41" s="2" t="s">
        <v>23</v>
      </c>
      <c r="B41" s="3" t="s">
        <v>50</v>
      </c>
      <c r="C41" s="3" t="s">
        <v>51</v>
      </c>
      <c r="D41" s="4"/>
      <c r="E41" s="5" t="n">
        <f>57676</f>
        <v>57676.0</v>
      </c>
      <c r="F41" s="4"/>
      <c r="G41" s="5" t="n">
        <f>8244963970000</f>
        <v>8.24496397E12</v>
      </c>
      <c r="H41" s="4"/>
      <c r="I41" s="5" t="n">
        <f>16680</f>
        <v>16680.0</v>
      </c>
      <c r="J41" s="4"/>
      <c r="K41" s="5" t="n">
        <f>177172</f>
        <v>177172.0</v>
      </c>
    </row>
    <row r="42">
      <c r="A42" s="2" t="s">
        <v>24</v>
      </c>
      <c r="B42" s="3" t="s">
        <v>50</v>
      </c>
      <c r="C42" s="3" t="s">
        <v>51</v>
      </c>
      <c r="D42" s="4"/>
      <c r="E42" s="5" t="n">
        <f>56955</f>
        <v>56955.0</v>
      </c>
      <c r="F42" s="4"/>
      <c r="G42" s="5" t="n">
        <f>8134779715000</f>
        <v>8.134779715E12</v>
      </c>
      <c r="H42" s="4"/>
      <c r="I42" s="5" t="n">
        <f>26305</f>
        <v>26305.0</v>
      </c>
      <c r="J42" s="4"/>
      <c r="K42" s="5" t="n">
        <f>183307</f>
        <v>183307.0</v>
      </c>
    </row>
    <row r="43">
      <c r="A43" s="2" t="s">
        <v>25</v>
      </c>
      <c r="B43" s="3" t="s">
        <v>50</v>
      </c>
      <c r="C43" s="3" t="s">
        <v>51</v>
      </c>
      <c r="D43" s="4"/>
      <c r="E43" s="5"/>
      <c r="F43" s="4"/>
      <c r="G43" s="5"/>
      <c r="H43" s="4"/>
      <c r="I43" s="5"/>
      <c r="J43" s="4"/>
      <c r="K43" s="5"/>
    </row>
    <row r="44">
      <c r="A44" s="2" t="s">
        <v>26</v>
      </c>
      <c r="B44" s="3" t="s">
        <v>50</v>
      </c>
      <c r="C44" s="3" t="s">
        <v>51</v>
      </c>
      <c r="D44" s="4"/>
      <c r="E44" s="5"/>
      <c r="F44" s="4"/>
      <c r="G44" s="5"/>
      <c r="H44" s="4"/>
      <c r="I44" s="5"/>
      <c r="J44" s="4"/>
      <c r="K44" s="5"/>
    </row>
    <row r="45">
      <c r="A45" s="2" t="s">
        <v>27</v>
      </c>
      <c r="B45" s="3" t="s">
        <v>50</v>
      </c>
      <c r="C45" s="3" t="s">
        <v>51</v>
      </c>
      <c r="D45" s="4"/>
      <c r="E45" s="5" t="n">
        <f>146176</f>
        <v>146176.0</v>
      </c>
      <c r="F45" s="4"/>
      <c r="G45" s="5" t="n">
        <f>20901460329400</f>
        <v>2.09014603294E13</v>
      </c>
      <c r="H45" s="4"/>
      <c r="I45" s="5" t="n">
        <f>81748</f>
        <v>81748.0</v>
      </c>
      <c r="J45" s="4"/>
      <c r="K45" s="5" t="n">
        <f>216558</f>
        <v>216558.0</v>
      </c>
    </row>
    <row r="46">
      <c r="A46" s="2" t="s">
        <v>28</v>
      </c>
      <c r="B46" s="3" t="s">
        <v>50</v>
      </c>
      <c r="C46" s="3" t="s">
        <v>51</v>
      </c>
      <c r="D46" s="4" t="s">
        <v>52</v>
      </c>
      <c r="E46" s="5" t="n">
        <f>320951</f>
        <v>320951.0</v>
      </c>
      <c r="F46" s="4" t="s">
        <v>52</v>
      </c>
      <c r="G46" s="5" t="n">
        <f>45815032309700</f>
        <v>4.58150323097E13</v>
      </c>
      <c r="H46" s="4" t="s">
        <v>52</v>
      </c>
      <c r="I46" s="5" t="n">
        <f>153950</f>
        <v>153950.0</v>
      </c>
      <c r="J46" s="4" t="s">
        <v>52</v>
      </c>
      <c r="K46" s="5" t="n">
        <f>218246</f>
        <v>218246.0</v>
      </c>
    </row>
    <row r="47">
      <c r="A47" s="2" t="s">
        <v>29</v>
      </c>
      <c r="B47" s="3" t="s">
        <v>50</v>
      </c>
      <c r="C47" s="3" t="s">
        <v>51</v>
      </c>
      <c r="D47" s="4"/>
      <c r="E47" s="5" t="n">
        <f>127823</f>
        <v>127823.0</v>
      </c>
      <c r="F47" s="4"/>
      <c r="G47" s="5" t="n">
        <f>18234444485100</f>
        <v>1.82344444851E13</v>
      </c>
      <c r="H47" s="4"/>
      <c r="I47" s="5" t="n">
        <f>58790</f>
        <v>58790.0</v>
      </c>
      <c r="J47" s="4"/>
      <c r="K47" s="5" t="n">
        <f>199181</f>
        <v>199181.0</v>
      </c>
    </row>
    <row r="48">
      <c r="A48" s="2" t="s">
        <v>30</v>
      </c>
      <c r="B48" s="3" t="s">
        <v>50</v>
      </c>
      <c r="C48" s="3" t="s">
        <v>51</v>
      </c>
      <c r="D48" s="4"/>
      <c r="E48" s="5" t="n">
        <f>96916</f>
        <v>96916.0</v>
      </c>
      <c r="F48" s="4"/>
      <c r="G48" s="5" t="n">
        <f>13813888455000</f>
        <v>1.3813888455E13</v>
      </c>
      <c r="H48" s="4"/>
      <c r="I48" s="5" t="n">
        <f>26162</f>
        <v>26162.0</v>
      </c>
      <c r="J48" s="4"/>
      <c r="K48" s="5" t="n">
        <f>164744</f>
        <v>164744.0</v>
      </c>
    </row>
    <row r="49">
      <c r="A49" s="2" t="s">
        <v>31</v>
      </c>
      <c r="B49" s="3" t="s">
        <v>50</v>
      </c>
      <c r="C49" s="3" t="s">
        <v>51</v>
      </c>
      <c r="D49" s="4"/>
      <c r="E49" s="5" t="n">
        <f>48989</f>
        <v>48989.0</v>
      </c>
      <c r="F49" s="4"/>
      <c r="G49" s="5" t="n">
        <f>6986333460000</f>
        <v>6.98633346E12</v>
      </c>
      <c r="H49" s="4"/>
      <c r="I49" s="5" t="n">
        <f>8979</f>
        <v>8979.0</v>
      </c>
      <c r="J49" s="4"/>
      <c r="K49" s="5" t="n">
        <f>161009</f>
        <v>161009.0</v>
      </c>
    </row>
    <row r="50">
      <c r="A50" s="2" t="s">
        <v>32</v>
      </c>
      <c r="B50" s="3" t="s">
        <v>50</v>
      </c>
      <c r="C50" s="3" t="s">
        <v>51</v>
      </c>
      <c r="D50" s="4"/>
      <c r="E50" s="5"/>
      <c r="F50" s="4"/>
      <c r="G50" s="5"/>
      <c r="H50" s="4"/>
      <c r="I50" s="5"/>
      <c r="J50" s="4"/>
      <c r="K50" s="5"/>
    </row>
    <row r="51">
      <c r="A51" s="2" t="s">
        <v>33</v>
      </c>
      <c r="B51" s="3" t="s">
        <v>50</v>
      </c>
      <c r="C51" s="3" t="s">
        <v>51</v>
      </c>
      <c r="D51" s="4"/>
      <c r="E51" s="5"/>
      <c r="F51" s="4"/>
      <c r="G51" s="5"/>
      <c r="H51" s="4"/>
      <c r="I51" s="5"/>
      <c r="J51" s="4"/>
      <c r="K51" s="5"/>
    </row>
    <row r="52">
      <c r="A52" s="2" t="s">
        <v>34</v>
      </c>
      <c r="B52" s="3" t="s">
        <v>50</v>
      </c>
      <c r="C52" s="3" t="s">
        <v>51</v>
      </c>
      <c r="D52" s="4"/>
      <c r="E52" s="5" t="n">
        <f>22171</f>
        <v>22171.0</v>
      </c>
      <c r="F52" s="4"/>
      <c r="G52" s="5" t="n">
        <f>3157808845000</f>
        <v>3.157808845E12</v>
      </c>
      <c r="H52" s="4"/>
      <c r="I52" s="5" t="n">
        <f>6638</f>
        <v>6638.0</v>
      </c>
      <c r="J52" s="4"/>
      <c r="K52" s="5" t="n">
        <f>160609</f>
        <v>160609.0</v>
      </c>
    </row>
    <row r="53">
      <c r="A53" s="2" t="s">
        <v>35</v>
      </c>
      <c r="B53" s="3" t="s">
        <v>50</v>
      </c>
      <c r="C53" s="3" t="s">
        <v>51</v>
      </c>
      <c r="D53" s="4"/>
      <c r="E53" s="5" t="n">
        <f>26554</f>
        <v>26554.0</v>
      </c>
      <c r="F53" s="4"/>
      <c r="G53" s="5" t="n">
        <f>3778011425000</f>
        <v>3.778011425E12</v>
      </c>
      <c r="H53" s="4"/>
      <c r="I53" s="5" t="n">
        <f>6988</f>
        <v>6988.0</v>
      </c>
      <c r="J53" s="4"/>
      <c r="K53" s="5" t="n">
        <f>157400</f>
        <v>157400.0</v>
      </c>
    </row>
    <row r="54">
      <c r="A54" s="2" t="s">
        <v>36</v>
      </c>
      <c r="B54" s="3" t="s">
        <v>50</v>
      </c>
      <c r="C54" s="3" t="s">
        <v>51</v>
      </c>
      <c r="D54" s="4"/>
      <c r="E54" s="5" t="n">
        <f>26760</f>
        <v>26760.0</v>
      </c>
      <c r="F54" s="4"/>
      <c r="G54" s="5" t="n">
        <f>3806805300000</f>
        <v>3.8068053E12</v>
      </c>
      <c r="H54" s="4"/>
      <c r="I54" s="5" t="n">
        <f>6488</f>
        <v>6488.0</v>
      </c>
      <c r="J54" s="4"/>
      <c r="K54" s="5" t="n">
        <f>156096</f>
        <v>156096.0</v>
      </c>
    </row>
    <row r="55">
      <c r="A55" s="2" t="s">
        <v>37</v>
      </c>
      <c r="B55" s="3" t="s">
        <v>50</v>
      </c>
      <c r="C55" s="3" t="s">
        <v>51</v>
      </c>
      <c r="D55" s="4"/>
      <c r="E55" s="5" t="n">
        <f>40856</f>
        <v>40856.0</v>
      </c>
      <c r="F55" s="4"/>
      <c r="G55" s="5" t="n">
        <f>5806618290000</f>
        <v>5.80661829E12</v>
      </c>
      <c r="H55" s="4"/>
      <c r="I55" s="5" t="n">
        <f>9168</f>
        <v>9168.0</v>
      </c>
      <c r="J55" s="4"/>
      <c r="K55" s="5" t="n">
        <f>157667</f>
        <v>157667.0</v>
      </c>
    </row>
    <row r="56">
      <c r="A56" s="2" t="s">
        <v>38</v>
      </c>
      <c r="B56" s="3" t="s">
        <v>50</v>
      </c>
      <c r="C56" s="3" t="s">
        <v>51</v>
      </c>
      <c r="D56" s="4"/>
      <c r="E56" s="5" t="n">
        <f>43299</f>
        <v>43299.0</v>
      </c>
      <c r="F56" s="4"/>
      <c r="G56" s="5" t="n">
        <f>6168932540000</f>
        <v>6.16893254E12</v>
      </c>
      <c r="H56" s="4"/>
      <c r="I56" s="5" t="n">
        <f>9564</f>
        <v>9564.0</v>
      </c>
      <c r="J56" s="4"/>
      <c r="K56" s="5" t="n">
        <f>154849</f>
        <v>154849.0</v>
      </c>
    </row>
    <row r="57">
      <c r="A57" s="2" t="s">
        <v>39</v>
      </c>
      <c r="B57" s="3" t="s">
        <v>50</v>
      </c>
      <c r="C57" s="3" t="s">
        <v>51</v>
      </c>
      <c r="D57" s="4"/>
      <c r="E57" s="5"/>
      <c r="F57" s="4"/>
      <c r="G57" s="5"/>
      <c r="H57" s="4"/>
      <c r="I57" s="5"/>
      <c r="J57" s="4"/>
      <c r="K57" s="5"/>
    </row>
    <row r="58">
      <c r="A58" s="2" t="s">
        <v>40</v>
      </c>
      <c r="B58" s="3" t="s">
        <v>50</v>
      </c>
      <c r="C58" s="3" t="s">
        <v>51</v>
      </c>
      <c r="D58" s="4"/>
      <c r="E58" s="5"/>
      <c r="F58" s="4"/>
      <c r="G58" s="5"/>
      <c r="H58" s="4"/>
      <c r="I58" s="5"/>
      <c r="J58" s="4"/>
      <c r="K58" s="5"/>
    </row>
    <row r="59">
      <c r="A59" s="2" t="s">
        <v>41</v>
      </c>
      <c r="B59" s="3" t="s">
        <v>50</v>
      </c>
      <c r="C59" s="3" t="s">
        <v>51</v>
      </c>
      <c r="D59" s="4"/>
      <c r="E59" s="5" t="n">
        <f>25537</f>
        <v>25537.0</v>
      </c>
      <c r="F59" s="4"/>
      <c r="G59" s="5" t="n">
        <f>3638336570000</f>
        <v>3.63833657E12</v>
      </c>
      <c r="H59" s="4"/>
      <c r="I59" s="5" t="n">
        <f>6546</f>
        <v>6546.0</v>
      </c>
      <c r="J59" s="4" t="s">
        <v>53</v>
      </c>
      <c r="K59" s="5" t="n">
        <f>153299</f>
        <v>153299.0</v>
      </c>
    </row>
    <row r="60">
      <c r="A60" s="2" t="s">
        <v>42</v>
      </c>
      <c r="B60" s="3" t="s">
        <v>50</v>
      </c>
      <c r="C60" s="3" t="s">
        <v>51</v>
      </c>
      <c r="D60" s="4"/>
      <c r="E60" s="5" t="n">
        <f>21672</f>
        <v>21672.0</v>
      </c>
      <c r="F60" s="4"/>
      <c r="G60" s="5" t="n">
        <f>3082404700000</f>
        <v>3.0824047E12</v>
      </c>
      <c r="H60" s="4"/>
      <c r="I60" s="5" t="n">
        <f>4893</f>
        <v>4893.0</v>
      </c>
      <c r="J60" s="4"/>
      <c r="K60" s="5" t="n">
        <f>154925</f>
        <v>154925.0</v>
      </c>
    </row>
    <row r="61">
      <c r="A61" s="2" t="s">
        <v>43</v>
      </c>
      <c r="B61" s="3" t="s">
        <v>50</v>
      </c>
      <c r="C61" s="3" t="s">
        <v>51</v>
      </c>
      <c r="D61" s="4" t="s">
        <v>53</v>
      </c>
      <c r="E61" s="5" t="n">
        <f>14208</f>
        <v>14208.0</v>
      </c>
      <c r="F61" s="4" t="s">
        <v>53</v>
      </c>
      <c r="G61" s="5" t="n">
        <f>2020735900000</f>
        <v>2.0207359E12</v>
      </c>
      <c r="H61" s="4"/>
      <c r="I61" s="5" t="n">
        <f>2752</f>
        <v>2752.0</v>
      </c>
      <c r="J61" s="4"/>
      <c r="K61" s="5" t="n">
        <f>155996</f>
        <v>155996.0</v>
      </c>
    </row>
    <row r="62">
      <c r="A62" s="2" t="s">
        <v>44</v>
      </c>
      <c r="B62" s="3" t="s">
        <v>50</v>
      </c>
      <c r="C62" s="3" t="s">
        <v>51</v>
      </c>
      <c r="D62" s="4"/>
      <c r="E62" s="5" t="n">
        <f>17004</f>
        <v>17004.0</v>
      </c>
      <c r="F62" s="4"/>
      <c r="G62" s="5" t="n">
        <f>2414173240000</f>
        <v>2.41417324E12</v>
      </c>
      <c r="H62" s="4" t="s">
        <v>53</v>
      </c>
      <c r="I62" s="5" t="n">
        <f>1732</f>
        <v>1732.0</v>
      </c>
      <c r="J62" s="4"/>
      <c r="K62" s="5" t="n">
        <f>157558</f>
        <v>157558.0</v>
      </c>
    </row>
    <row r="63">
      <c r="A63" s="2" t="s">
        <v>45</v>
      </c>
      <c r="B63" s="3" t="s">
        <v>50</v>
      </c>
      <c r="C63" s="3" t="s">
        <v>51</v>
      </c>
      <c r="D63" s="4"/>
      <c r="E63" s="5" t="n">
        <f>19563</f>
        <v>19563.0</v>
      </c>
      <c r="F63" s="4"/>
      <c r="G63" s="5" t="n">
        <f>2776490195000</f>
        <v>2.776490195E12</v>
      </c>
      <c r="H63" s="4"/>
      <c r="I63" s="5" t="n">
        <f>4202</f>
        <v>4202.0</v>
      </c>
      <c r="J63" s="4"/>
      <c r="K63" s="5" t="n">
        <f>157906</f>
        <v>157906.0</v>
      </c>
    </row>
    <row r="64">
      <c r="A64" s="2" t="s">
        <v>46</v>
      </c>
      <c r="B64" s="3" t="s">
        <v>50</v>
      </c>
      <c r="C64" s="3" t="s">
        <v>51</v>
      </c>
      <c r="D64" s="4"/>
      <c r="E64" s="5"/>
      <c r="F64" s="4"/>
      <c r="G64" s="5"/>
      <c r="H64" s="4"/>
      <c r="I64" s="5"/>
      <c r="J64" s="4"/>
      <c r="K64" s="5"/>
    </row>
    <row r="65">
      <c r="A65" s="2" t="s">
        <v>47</v>
      </c>
      <c r="B65" s="3" t="s">
        <v>50</v>
      </c>
      <c r="C65" s="3" t="s">
        <v>51</v>
      </c>
      <c r="D65" s="4"/>
      <c r="E65" s="5"/>
      <c r="F65" s="4"/>
      <c r="G65" s="5"/>
      <c r="H65" s="4"/>
      <c r="I65" s="5"/>
      <c r="J65" s="4"/>
      <c r="K65" s="5"/>
    </row>
    <row r="66">
      <c r="A66" s="2" t="s">
        <v>48</v>
      </c>
      <c r="B66" s="3" t="s">
        <v>50</v>
      </c>
      <c r="C66" s="3" t="s">
        <v>51</v>
      </c>
      <c r="D66" s="4"/>
      <c r="E66" s="5" t="n">
        <f>21063</f>
        <v>21063.0</v>
      </c>
      <c r="F66" s="4"/>
      <c r="G66" s="5" t="n">
        <f>2986602560000</f>
        <v>2.98660256E12</v>
      </c>
      <c r="H66" s="4"/>
      <c r="I66" s="5" t="n">
        <f>4817</f>
        <v>4817.0</v>
      </c>
      <c r="J66" s="4"/>
      <c r="K66" s="5" t="n">
        <f>159895</f>
        <v>159895.0</v>
      </c>
    </row>
    <row r="67">
      <c r="A67" s="2" t="s">
        <v>49</v>
      </c>
      <c r="B67" s="3" t="s">
        <v>50</v>
      </c>
      <c r="C67" s="3" t="s">
        <v>51</v>
      </c>
      <c r="D67" s="4"/>
      <c r="E67" s="5"/>
      <c r="F67" s="4"/>
      <c r="G67" s="5"/>
      <c r="H67" s="4"/>
      <c r="I67" s="5"/>
      <c r="J67" s="4"/>
      <c r="K67" s="5"/>
    </row>
    <row r="68">
      <c r="A68" s="2" t="s">
        <v>16</v>
      </c>
      <c r="B68" s="3" t="s">
        <v>54</v>
      </c>
      <c r="C68" s="3" t="s">
        <v>55</v>
      </c>
      <c r="D68" s="4"/>
      <c r="E68" s="5"/>
      <c r="F68" s="4"/>
      <c r="G68" s="5"/>
      <c r="H68" s="4"/>
      <c r="I68" s="5"/>
      <c r="J68" s="4"/>
      <c r="K68" s="5"/>
    </row>
    <row r="69">
      <c r="A69" s="2" t="s">
        <v>19</v>
      </c>
      <c r="B69" s="3" t="s">
        <v>54</v>
      </c>
      <c r="C69" s="3" t="s">
        <v>55</v>
      </c>
      <c r="D69" s="4" t="s">
        <v>53</v>
      </c>
      <c r="E69" s="5" t="str">
        <f>"－"</f>
        <v>－</v>
      </c>
      <c r="F69" s="4" t="s">
        <v>53</v>
      </c>
      <c r="G69" s="5" t="str">
        <f>"－"</f>
        <v>－</v>
      </c>
      <c r="H69" s="4" t="s">
        <v>53</v>
      </c>
      <c r="I69" s="5" t="str">
        <f>"－"</f>
        <v>－</v>
      </c>
      <c r="J69" s="4"/>
      <c r="K69" s="5" t="n">
        <f>49</f>
        <v>49.0</v>
      </c>
    </row>
    <row r="70">
      <c r="A70" s="2" t="s">
        <v>21</v>
      </c>
      <c r="B70" s="3" t="s">
        <v>54</v>
      </c>
      <c r="C70" s="3" t="s">
        <v>55</v>
      </c>
      <c r="D70" s="4"/>
      <c r="E70" s="5" t="str">
        <f>"－"</f>
        <v>－</v>
      </c>
      <c r="F70" s="4"/>
      <c r="G70" s="5" t="str">
        <f>"－"</f>
        <v>－</v>
      </c>
      <c r="H70" s="4"/>
      <c r="I70" s="5" t="str">
        <f>"－"</f>
        <v>－</v>
      </c>
      <c r="J70" s="4"/>
      <c r="K70" s="5" t="n">
        <f>49</f>
        <v>49.0</v>
      </c>
    </row>
    <row r="71">
      <c r="A71" s="2" t="s">
        <v>22</v>
      </c>
      <c r="B71" s="3" t="s">
        <v>54</v>
      </c>
      <c r="C71" s="3" t="s">
        <v>55</v>
      </c>
      <c r="D71" s="4"/>
      <c r="E71" s="5" t="n">
        <f>3</f>
        <v>3.0</v>
      </c>
      <c r="F71" s="4"/>
      <c r="G71" s="5" t="n">
        <f>42854000</f>
        <v>4.2854E7</v>
      </c>
      <c r="H71" s="4"/>
      <c r="I71" s="5" t="n">
        <f>2</f>
        <v>2.0</v>
      </c>
      <c r="J71" s="4"/>
      <c r="K71" s="5" t="n">
        <f>50</f>
        <v>50.0</v>
      </c>
    </row>
    <row r="72">
      <c r="A72" s="2" t="s">
        <v>23</v>
      </c>
      <c r="B72" s="3" t="s">
        <v>54</v>
      </c>
      <c r="C72" s="3" t="s">
        <v>55</v>
      </c>
      <c r="D72" s="4"/>
      <c r="E72" s="5" t="n">
        <f>1</f>
        <v>1.0</v>
      </c>
      <c r="F72" s="4"/>
      <c r="G72" s="5" t="n">
        <f>14294000</f>
        <v>1.4294E7</v>
      </c>
      <c r="H72" s="4"/>
      <c r="I72" s="5" t="n">
        <f>1</f>
        <v>1.0</v>
      </c>
      <c r="J72" s="4"/>
      <c r="K72" s="5" t="n">
        <f>50</f>
        <v>50.0</v>
      </c>
    </row>
    <row r="73">
      <c r="A73" s="2" t="s">
        <v>24</v>
      </c>
      <c r="B73" s="3" t="s">
        <v>54</v>
      </c>
      <c r="C73" s="3" t="s">
        <v>55</v>
      </c>
      <c r="D73" s="4"/>
      <c r="E73" s="5" t="str">
        <f>"－"</f>
        <v>－</v>
      </c>
      <c r="F73" s="4"/>
      <c r="G73" s="5" t="str">
        <f>"－"</f>
        <v>－</v>
      </c>
      <c r="H73" s="4"/>
      <c r="I73" s="5" t="str">
        <f>"－"</f>
        <v>－</v>
      </c>
      <c r="J73" s="4"/>
      <c r="K73" s="5" t="n">
        <f>50</f>
        <v>50.0</v>
      </c>
    </row>
    <row r="74">
      <c r="A74" s="2" t="s">
        <v>25</v>
      </c>
      <c r="B74" s="3" t="s">
        <v>54</v>
      </c>
      <c r="C74" s="3" t="s">
        <v>55</v>
      </c>
      <c r="D74" s="4"/>
      <c r="E74" s="5"/>
      <c r="F74" s="4"/>
      <c r="G74" s="5"/>
      <c r="H74" s="4"/>
      <c r="I74" s="5"/>
      <c r="J74" s="4"/>
      <c r="K74" s="5"/>
    </row>
    <row r="75">
      <c r="A75" s="2" t="s">
        <v>26</v>
      </c>
      <c r="B75" s="3" t="s">
        <v>54</v>
      </c>
      <c r="C75" s="3" t="s">
        <v>55</v>
      </c>
      <c r="D75" s="4"/>
      <c r="E75" s="5"/>
      <c r="F75" s="4"/>
      <c r="G75" s="5"/>
      <c r="H75" s="4"/>
      <c r="I75" s="5"/>
      <c r="J75" s="4"/>
      <c r="K75" s="5"/>
    </row>
    <row r="76">
      <c r="A76" s="2" t="s">
        <v>27</v>
      </c>
      <c r="B76" s="3" t="s">
        <v>54</v>
      </c>
      <c r="C76" s="3" t="s">
        <v>55</v>
      </c>
      <c r="D76" s="4"/>
      <c r="E76" s="5" t="n">
        <f>3</f>
        <v>3.0</v>
      </c>
      <c r="F76" s="4"/>
      <c r="G76" s="5" t="n">
        <f>42915500</f>
        <v>4.29155E7</v>
      </c>
      <c r="H76" s="4"/>
      <c r="I76" s="5" t="n">
        <f>1</f>
        <v>1.0</v>
      </c>
      <c r="J76" s="4"/>
      <c r="K76" s="5" t="n">
        <f>49</f>
        <v>49.0</v>
      </c>
    </row>
    <row r="77">
      <c r="A77" s="2" t="s">
        <v>28</v>
      </c>
      <c r="B77" s="3" t="s">
        <v>54</v>
      </c>
      <c r="C77" s="3" t="s">
        <v>55</v>
      </c>
      <c r="D77" s="4"/>
      <c r="E77" s="5" t="n">
        <f>5</f>
        <v>5.0</v>
      </c>
      <c r="F77" s="4"/>
      <c r="G77" s="5" t="n">
        <f>71537500</f>
        <v>7.15375E7</v>
      </c>
      <c r="H77" s="4"/>
      <c r="I77" s="5" t="n">
        <f>3</f>
        <v>3.0</v>
      </c>
      <c r="J77" s="4"/>
      <c r="K77" s="5" t="n">
        <f>47</f>
        <v>47.0</v>
      </c>
    </row>
    <row r="78">
      <c r="A78" s="2" t="s">
        <v>29</v>
      </c>
      <c r="B78" s="3" t="s">
        <v>54</v>
      </c>
      <c r="C78" s="3" t="s">
        <v>55</v>
      </c>
      <c r="D78" s="4"/>
      <c r="E78" s="5" t="n">
        <f>20</f>
        <v>20.0</v>
      </c>
      <c r="F78" s="4"/>
      <c r="G78" s="5" t="n">
        <f>285493500</f>
        <v>2.854935E8</v>
      </c>
      <c r="H78" s="4"/>
      <c r="I78" s="5" t="n">
        <f>14</f>
        <v>14.0</v>
      </c>
      <c r="J78" s="4"/>
      <c r="K78" s="5" t="n">
        <f>48</f>
        <v>48.0</v>
      </c>
    </row>
    <row r="79">
      <c r="A79" s="2" t="s">
        <v>30</v>
      </c>
      <c r="B79" s="3" t="s">
        <v>54</v>
      </c>
      <c r="C79" s="3" t="s">
        <v>55</v>
      </c>
      <c r="D79" s="4"/>
      <c r="E79" s="5" t="n">
        <f>25</f>
        <v>25.0</v>
      </c>
      <c r="F79" s="4"/>
      <c r="G79" s="5" t="n">
        <f>356184000</f>
        <v>3.56184E8</v>
      </c>
      <c r="H79" s="4"/>
      <c r="I79" s="5" t="n">
        <f>6</f>
        <v>6.0</v>
      </c>
      <c r="J79" s="4"/>
      <c r="K79" s="5" t="n">
        <f>48</f>
        <v>48.0</v>
      </c>
    </row>
    <row r="80">
      <c r="A80" s="2" t="s">
        <v>31</v>
      </c>
      <c r="B80" s="3" t="s">
        <v>54</v>
      </c>
      <c r="C80" s="3" t="s">
        <v>55</v>
      </c>
      <c r="D80" s="4"/>
      <c r="E80" s="5" t="n">
        <f>23</f>
        <v>23.0</v>
      </c>
      <c r="F80" s="4"/>
      <c r="G80" s="5" t="n">
        <f>327722500</f>
        <v>3.277225E8</v>
      </c>
      <c r="H80" s="4"/>
      <c r="I80" s="5" t="n">
        <f>4</f>
        <v>4.0</v>
      </c>
      <c r="J80" s="4" t="s">
        <v>52</v>
      </c>
      <c r="K80" s="5" t="n">
        <f>66</f>
        <v>66.0</v>
      </c>
    </row>
    <row r="81">
      <c r="A81" s="2" t="s">
        <v>32</v>
      </c>
      <c r="B81" s="3" t="s">
        <v>54</v>
      </c>
      <c r="C81" s="3" t="s">
        <v>55</v>
      </c>
      <c r="D81" s="4"/>
      <c r="E81" s="5"/>
      <c r="F81" s="4"/>
      <c r="G81" s="5"/>
      <c r="H81" s="4"/>
      <c r="I81" s="5"/>
      <c r="J81" s="4"/>
      <c r="K81" s="5"/>
    </row>
    <row r="82">
      <c r="A82" s="2" t="s">
        <v>33</v>
      </c>
      <c r="B82" s="3" t="s">
        <v>54</v>
      </c>
      <c r="C82" s="3" t="s">
        <v>55</v>
      </c>
      <c r="D82" s="4"/>
      <c r="E82" s="5"/>
      <c r="F82" s="4"/>
      <c r="G82" s="5"/>
      <c r="H82" s="4"/>
      <c r="I82" s="5"/>
      <c r="J82" s="4"/>
      <c r="K82" s="5"/>
    </row>
    <row r="83">
      <c r="A83" s="2" t="s">
        <v>34</v>
      </c>
      <c r="B83" s="3" t="s">
        <v>54</v>
      </c>
      <c r="C83" s="3" t="s">
        <v>55</v>
      </c>
      <c r="D83" s="4"/>
      <c r="E83" s="5" t="n">
        <f>4</f>
        <v>4.0</v>
      </c>
      <c r="F83" s="4"/>
      <c r="G83" s="5" t="n">
        <f>56948500</f>
        <v>5.69485E7</v>
      </c>
      <c r="H83" s="4"/>
      <c r="I83" s="5" t="n">
        <f>3</f>
        <v>3.0</v>
      </c>
      <c r="J83" s="4" t="s">
        <v>53</v>
      </c>
      <c r="K83" s="5" t="n">
        <f>30</f>
        <v>30.0</v>
      </c>
    </row>
    <row r="84">
      <c r="A84" s="2" t="s">
        <v>35</v>
      </c>
      <c r="B84" s="3" t="s">
        <v>54</v>
      </c>
      <c r="C84" s="3" t="s">
        <v>55</v>
      </c>
      <c r="D84" s="4"/>
      <c r="E84" s="5" t="n">
        <f>8</f>
        <v>8.0</v>
      </c>
      <c r="F84" s="4"/>
      <c r="G84" s="5" t="n">
        <f>113788500</f>
        <v>1.137885E8</v>
      </c>
      <c r="H84" s="4"/>
      <c r="I84" s="5" t="n">
        <f>4</f>
        <v>4.0</v>
      </c>
      <c r="J84" s="4"/>
      <c r="K84" s="5" t="n">
        <f>32</f>
        <v>32.0</v>
      </c>
    </row>
    <row r="85">
      <c r="A85" s="2" t="s">
        <v>36</v>
      </c>
      <c r="B85" s="3" t="s">
        <v>54</v>
      </c>
      <c r="C85" s="3" t="s">
        <v>55</v>
      </c>
      <c r="D85" s="4"/>
      <c r="E85" s="5" t="n">
        <f>6</f>
        <v>6.0</v>
      </c>
      <c r="F85" s="4"/>
      <c r="G85" s="5" t="n">
        <f>85378000</f>
        <v>8.5378E7</v>
      </c>
      <c r="H85" s="4"/>
      <c r="I85" s="5" t="n">
        <f>4</f>
        <v>4.0</v>
      </c>
      <c r="J85" s="4"/>
      <c r="K85" s="5" t="n">
        <f>36</f>
        <v>36.0</v>
      </c>
    </row>
    <row r="86">
      <c r="A86" s="2" t="s">
        <v>37</v>
      </c>
      <c r="B86" s="3" t="s">
        <v>54</v>
      </c>
      <c r="C86" s="3" t="s">
        <v>55</v>
      </c>
      <c r="D86" s="4"/>
      <c r="E86" s="5" t="n">
        <f>14</f>
        <v>14.0</v>
      </c>
      <c r="F86" s="4"/>
      <c r="G86" s="5" t="n">
        <f>198876500</f>
        <v>1.988765E8</v>
      </c>
      <c r="H86" s="4"/>
      <c r="I86" s="5" t="n">
        <f>11</f>
        <v>11.0</v>
      </c>
      <c r="J86" s="4"/>
      <c r="K86" s="5" t="n">
        <f>40</f>
        <v>40.0</v>
      </c>
    </row>
    <row r="87">
      <c r="A87" s="2" t="s">
        <v>38</v>
      </c>
      <c r="B87" s="3" t="s">
        <v>54</v>
      </c>
      <c r="C87" s="3" t="s">
        <v>55</v>
      </c>
      <c r="D87" s="4"/>
      <c r="E87" s="5" t="n">
        <f>19</f>
        <v>19.0</v>
      </c>
      <c r="F87" s="4"/>
      <c r="G87" s="5" t="n">
        <f>270685500</f>
        <v>2.706855E8</v>
      </c>
      <c r="H87" s="4"/>
      <c r="I87" s="5" t="n">
        <f>12</f>
        <v>12.0</v>
      </c>
      <c r="J87" s="4"/>
      <c r="K87" s="5" t="n">
        <f>44</f>
        <v>44.0</v>
      </c>
    </row>
    <row r="88">
      <c r="A88" s="2" t="s">
        <v>39</v>
      </c>
      <c r="B88" s="3" t="s">
        <v>54</v>
      </c>
      <c r="C88" s="3" t="s">
        <v>55</v>
      </c>
      <c r="D88" s="4"/>
      <c r="E88" s="5"/>
      <c r="F88" s="4"/>
      <c r="G88" s="5"/>
      <c r="H88" s="4"/>
      <c r="I88" s="5"/>
      <c r="J88" s="4"/>
      <c r="K88" s="5"/>
    </row>
    <row r="89">
      <c r="A89" s="2" t="s">
        <v>40</v>
      </c>
      <c r="B89" s="3" t="s">
        <v>54</v>
      </c>
      <c r="C89" s="3" t="s">
        <v>55</v>
      </c>
      <c r="D89" s="4"/>
      <c r="E89" s="5"/>
      <c r="F89" s="4"/>
      <c r="G89" s="5"/>
      <c r="H89" s="4"/>
      <c r="I89" s="5"/>
      <c r="J89" s="4"/>
      <c r="K89" s="5"/>
    </row>
    <row r="90">
      <c r="A90" s="2" t="s">
        <v>41</v>
      </c>
      <c r="B90" s="3" t="s">
        <v>54</v>
      </c>
      <c r="C90" s="3" t="s">
        <v>55</v>
      </c>
      <c r="D90" s="4"/>
      <c r="E90" s="5" t="n">
        <f>3</f>
        <v>3.0</v>
      </c>
      <c r="F90" s="4"/>
      <c r="G90" s="5" t="n">
        <f>42760500</f>
        <v>4.27605E7</v>
      </c>
      <c r="H90" s="4"/>
      <c r="I90" s="5" t="n">
        <f>3</f>
        <v>3.0</v>
      </c>
      <c r="J90" s="4"/>
      <c r="K90" s="5" t="n">
        <f>41</f>
        <v>41.0</v>
      </c>
    </row>
    <row r="91">
      <c r="A91" s="2" t="s">
        <v>42</v>
      </c>
      <c r="B91" s="3" t="s">
        <v>54</v>
      </c>
      <c r="C91" s="3" t="s">
        <v>55</v>
      </c>
      <c r="D91" s="4"/>
      <c r="E91" s="5" t="n">
        <f>8</f>
        <v>8.0</v>
      </c>
      <c r="F91" s="4"/>
      <c r="G91" s="5" t="n">
        <f>113755000</f>
        <v>1.13755E8</v>
      </c>
      <c r="H91" s="4"/>
      <c r="I91" s="5" t="n">
        <f>5</f>
        <v>5.0</v>
      </c>
      <c r="J91" s="4"/>
      <c r="K91" s="5" t="n">
        <f>41</f>
        <v>41.0</v>
      </c>
    </row>
    <row r="92">
      <c r="A92" s="2" t="s">
        <v>43</v>
      </c>
      <c r="B92" s="3" t="s">
        <v>54</v>
      </c>
      <c r="C92" s="3" t="s">
        <v>55</v>
      </c>
      <c r="D92" s="4"/>
      <c r="E92" s="5" t="n">
        <f>7</f>
        <v>7.0</v>
      </c>
      <c r="F92" s="4"/>
      <c r="G92" s="5" t="n">
        <f>99577500</f>
        <v>9.95775E7</v>
      </c>
      <c r="H92" s="4"/>
      <c r="I92" s="5" t="n">
        <f>7</f>
        <v>7.0</v>
      </c>
      <c r="J92" s="4"/>
      <c r="K92" s="5" t="n">
        <f>41</f>
        <v>41.0</v>
      </c>
    </row>
    <row r="93">
      <c r="A93" s="2" t="s">
        <v>44</v>
      </c>
      <c r="B93" s="3" t="s">
        <v>54</v>
      </c>
      <c r="C93" s="3" t="s">
        <v>55</v>
      </c>
      <c r="D93" s="4" t="s">
        <v>52</v>
      </c>
      <c r="E93" s="5" t="n">
        <f>27</f>
        <v>27.0</v>
      </c>
      <c r="F93" s="4" t="s">
        <v>52</v>
      </c>
      <c r="G93" s="5" t="n">
        <f>383154000</f>
        <v>3.83154E8</v>
      </c>
      <c r="H93" s="4" t="s">
        <v>52</v>
      </c>
      <c r="I93" s="5" t="n">
        <f>27</f>
        <v>27.0</v>
      </c>
      <c r="J93" s="4"/>
      <c r="K93" s="5" t="n">
        <f>49</f>
        <v>49.0</v>
      </c>
    </row>
    <row r="94">
      <c r="A94" s="2" t="s">
        <v>45</v>
      </c>
      <c r="B94" s="3" t="s">
        <v>54</v>
      </c>
      <c r="C94" s="3" t="s">
        <v>55</v>
      </c>
      <c r="D94" s="4"/>
      <c r="E94" s="5" t="n">
        <f>10</f>
        <v>10.0</v>
      </c>
      <c r="F94" s="4"/>
      <c r="G94" s="5" t="n">
        <f>141936000</f>
        <v>1.41936E8</v>
      </c>
      <c r="H94" s="4"/>
      <c r="I94" s="5" t="n">
        <f>7</f>
        <v>7.0</v>
      </c>
      <c r="J94" s="4"/>
      <c r="K94" s="5" t="n">
        <f>52</f>
        <v>52.0</v>
      </c>
    </row>
    <row r="95">
      <c r="A95" s="2" t="s">
        <v>46</v>
      </c>
      <c r="B95" s="3" t="s">
        <v>54</v>
      </c>
      <c r="C95" s="3" t="s">
        <v>55</v>
      </c>
      <c r="D95" s="4"/>
      <c r="E95" s="5"/>
      <c r="F95" s="4"/>
      <c r="G95" s="5"/>
      <c r="H95" s="4"/>
      <c r="I95" s="5"/>
      <c r="J95" s="4"/>
      <c r="K95" s="5"/>
    </row>
    <row r="96">
      <c r="A96" s="2" t="s">
        <v>47</v>
      </c>
      <c r="B96" s="3" t="s">
        <v>54</v>
      </c>
      <c r="C96" s="3" t="s">
        <v>55</v>
      </c>
      <c r="D96" s="4"/>
      <c r="E96" s="5"/>
      <c r="F96" s="4"/>
      <c r="G96" s="5"/>
      <c r="H96" s="4"/>
      <c r="I96" s="5"/>
      <c r="J96" s="4"/>
      <c r="K96" s="5"/>
    </row>
    <row r="97">
      <c r="A97" s="2" t="s">
        <v>48</v>
      </c>
      <c r="B97" s="3" t="s">
        <v>54</v>
      </c>
      <c r="C97" s="3" t="s">
        <v>55</v>
      </c>
      <c r="D97" s="4"/>
      <c r="E97" s="5" t="n">
        <f>4</f>
        <v>4.0</v>
      </c>
      <c r="F97" s="4"/>
      <c r="G97" s="5" t="n">
        <f>56700000</f>
        <v>5.67E7</v>
      </c>
      <c r="H97" s="4"/>
      <c r="I97" s="5" t="n">
        <f>4</f>
        <v>4.0</v>
      </c>
      <c r="J97" s="4"/>
      <c r="K97" s="5" t="n">
        <f>52</f>
        <v>52.0</v>
      </c>
    </row>
    <row r="98">
      <c r="A98" s="2" t="s">
        <v>49</v>
      </c>
      <c r="B98" s="3" t="s">
        <v>54</v>
      </c>
      <c r="C98" s="3" t="s">
        <v>55</v>
      </c>
      <c r="D98" s="4"/>
      <c r="E98" s="5"/>
      <c r="F98" s="4"/>
      <c r="G98" s="5"/>
      <c r="H98" s="4"/>
      <c r="I98" s="5"/>
      <c r="J98" s="4"/>
      <c r="K98" s="5"/>
    </row>
    <row r="99">
      <c r="A99" s="2" t="s">
        <v>16</v>
      </c>
      <c r="B99" s="3" t="s">
        <v>56</v>
      </c>
      <c r="C99" s="3" t="s">
        <v>57</v>
      </c>
      <c r="D99" s="4"/>
      <c r="E99" s="5"/>
      <c r="F99" s="4"/>
      <c r="G99" s="5"/>
      <c r="H99" s="4"/>
      <c r="I99" s="5"/>
      <c r="J99" s="4"/>
      <c r="K99" s="5"/>
    </row>
    <row r="100">
      <c r="A100" s="2" t="s">
        <v>19</v>
      </c>
      <c r="B100" s="3" t="s">
        <v>56</v>
      </c>
      <c r="C100" s="3" t="s">
        <v>57</v>
      </c>
      <c r="D100" s="4" t="s">
        <v>20</v>
      </c>
      <c r="E100" s="5" t="str">
        <f>"－"</f>
        <v>－</v>
      </c>
      <c r="F100" s="4" t="s">
        <v>20</v>
      </c>
      <c r="G100" s="5" t="str">
        <f>"－"</f>
        <v>－</v>
      </c>
      <c r="H100" s="4" t="s">
        <v>20</v>
      </c>
      <c r="I100" s="5" t="str">
        <f>"－"</f>
        <v>－</v>
      </c>
      <c r="J100" s="4" t="s">
        <v>20</v>
      </c>
      <c r="K100" s="5" t="str">
        <f>"－"</f>
        <v>－</v>
      </c>
    </row>
    <row r="101">
      <c r="A101" s="2" t="s">
        <v>21</v>
      </c>
      <c r="B101" s="3" t="s">
        <v>56</v>
      </c>
      <c r="C101" s="3" t="s">
        <v>57</v>
      </c>
      <c r="D101" s="4"/>
      <c r="E101" s="5" t="str">
        <f>"－"</f>
        <v>－</v>
      </c>
      <c r="F101" s="4"/>
      <c r="G101" s="5" t="str">
        <f>"－"</f>
        <v>－</v>
      </c>
      <c r="H101" s="4"/>
      <c r="I101" s="5" t="str">
        <f>"－"</f>
        <v>－</v>
      </c>
      <c r="J101" s="4"/>
      <c r="K101" s="5" t="str">
        <f>"－"</f>
        <v>－</v>
      </c>
    </row>
    <row r="102">
      <c r="A102" s="2" t="s">
        <v>22</v>
      </c>
      <c r="B102" s="3" t="s">
        <v>56</v>
      </c>
      <c r="C102" s="3" t="s">
        <v>57</v>
      </c>
      <c r="D102" s="4"/>
      <c r="E102" s="5" t="str">
        <f>"－"</f>
        <v>－</v>
      </c>
      <c r="F102" s="4"/>
      <c r="G102" s="5" t="str">
        <f>"－"</f>
        <v>－</v>
      </c>
      <c r="H102" s="4"/>
      <c r="I102" s="5" t="str">
        <f>"－"</f>
        <v>－</v>
      </c>
      <c r="J102" s="4"/>
      <c r="K102" s="5" t="str">
        <f>"－"</f>
        <v>－</v>
      </c>
    </row>
    <row r="103">
      <c r="A103" s="2" t="s">
        <v>23</v>
      </c>
      <c r="B103" s="3" t="s">
        <v>56</v>
      </c>
      <c r="C103" s="3" t="s">
        <v>57</v>
      </c>
      <c r="D103" s="4"/>
      <c r="E103" s="5" t="str">
        <f>"－"</f>
        <v>－</v>
      </c>
      <c r="F103" s="4"/>
      <c r="G103" s="5" t="str">
        <f>"－"</f>
        <v>－</v>
      </c>
      <c r="H103" s="4"/>
      <c r="I103" s="5" t="str">
        <f>"－"</f>
        <v>－</v>
      </c>
      <c r="J103" s="4"/>
      <c r="K103" s="5" t="str">
        <f>"－"</f>
        <v>－</v>
      </c>
    </row>
    <row r="104">
      <c r="A104" s="2" t="s">
        <v>24</v>
      </c>
      <c r="B104" s="3" t="s">
        <v>56</v>
      </c>
      <c r="C104" s="3" t="s">
        <v>57</v>
      </c>
      <c r="D104" s="4"/>
      <c r="E104" s="5" t="str">
        <f>"－"</f>
        <v>－</v>
      </c>
      <c r="F104" s="4"/>
      <c r="G104" s="5" t="str">
        <f>"－"</f>
        <v>－</v>
      </c>
      <c r="H104" s="4"/>
      <c r="I104" s="5" t="str">
        <f>"－"</f>
        <v>－</v>
      </c>
      <c r="J104" s="4"/>
      <c r="K104" s="5" t="str">
        <f>"－"</f>
        <v>－</v>
      </c>
    </row>
    <row r="105">
      <c r="A105" s="2" t="s">
        <v>25</v>
      </c>
      <c r="B105" s="3" t="s">
        <v>56</v>
      </c>
      <c r="C105" s="3" t="s">
        <v>57</v>
      </c>
      <c r="D105" s="4"/>
      <c r="E105" s="5"/>
      <c r="F105" s="4"/>
      <c r="G105" s="5"/>
      <c r="H105" s="4"/>
      <c r="I105" s="5"/>
      <c r="J105" s="4"/>
      <c r="K105" s="5"/>
    </row>
    <row r="106">
      <c r="A106" s="2" t="s">
        <v>26</v>
      </c>
      <c r="B106" s="3" t="s">
        <v>56</v>
      </c>
      <c r="C106" s="3" t="s">
        <v>57</v>
      </c>
      <c r="D106" s="4"/>
      <c r="E106" s="5"/>
      <c r="F106" s="4"/>
      <c r="G106" s="5"/>
      <c r="H106" s="4"/>
      <c r="I106" s="5"/>
      <c r="J106" s="4"/>
      <c r="K106" s="5"/>
    </row>
    <row r="107">
      <c r="A107" s="2" t="s">
        <v>27</v>
      </c>
      <c r="B107" s="3" t="s">
        <v>56</v>
      </c>
      <c r="C107" s="3" t="s">
        <v>57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28</v>
      </c>
      <c r="B108" s="3" t="s">
        <v>56</v>
      </c>
      <c r="C108" s="3" t="s">
        <v>57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29</v>
      </c>
      <c r="B109" s="3" t="s">
        <v>56</v>
      </c>
      <c r="C109" s="3" t="s">
        <v>57</v>
      </c>
      <c r="D109" s="4"/>
      <c r="E109" s="5" t="str">
        <f>"－"</f>
        <v>－</v>
      </c>
      <c r="F109" s="4"/>
      <c r="G109" s="5" t="str">
        <f>"－"</f>
        <v>－</v>
      </c>
      <c r="H109" s="4"/>
      <c r="I109" s="5" t="str">
        <f>"－"</f>
        <v>－</v>
      </c>
      <c r="J109" s="4"/>
      <c r="K109" s="5" t="str">
        <f>"－"</f>
        <v>－</v>
      </c>
    </row>
    <row r="110">
      <c r="A110" s="2" t="s">
        <v>30</v>
      </c>
      <c r="B110" s="3" t="s">
        <v>56</v>
      </c>
      <c r="C110" s="3" t="s">
        <v>57</v>
      </c>
      <c r="D110" s="4"/>
      <c r="E110" s="5" t="str">
        <f>"－"</f>
        <v>－</v>
      </c>
      <c r="F110" s="4"/>
      <c r="G110" s="5" t="str">
        <f>"－"</f>
        <v>－</v>
      </c>
      <c r="H110" s="4"/>
      <c r="I110" s="5" t="str">
        <f>"－"</f>
        <v>－</v>
      </c>
      <c r="J110" s="4"/>
      <c r="K110" s="5" t="str">
        <f>"－"</f>
        <v>－</v>
      </c>
    </row>
    <row r="111">
      <c r="A111" s="2" t="s">
        <v>31</v>
      </c>
      <c r="B111" s="3" t="s">
        <v>56</v>
      </c>
      <c r="C111" s="3" t="s">
        <v>57</v>
      </c>
      <c r="D111" s="4"/>
      <c r="E111" s="5" t="str">
        <f>"－"</f>
        <v>－</v>
      </c>
      <c r="F111" s="4"/>
      <c r="G111" s="5" t="str">
        <f>"－"</f>
        <v>－</v>
      </c>
      <c r="H111" s="4"/>
      <c r="I111" s="5" t="str">
        <f>"－"</f>
        <v>－</v>
      </c>
      <c r="J111" s="4"/>
      <c r="K111" s="5" t="str">
        <f>"－"</f>
        <v>－</v>
      </c>
    </row>
    <row r="112">
      <c r="A112" s="2" t="s">
        <v>32</v>
      </c>
      <c r="B112" s="3" t="s">
        <v>56</v>
      </c>
      <c r="C112" s="3" t="s">
        <v>57</v>
      </c>
      <c r="D112" s="4"/>
      <c r="E112" s="5"/>
      <c r="F112" s="4"/>
      <c r="G112" s="5"/>
      <c r="H112" s="4"/>
      <c r="I112" s="5"/>
      <c r="J112" s="4"/>
      <c r="K112" s="5"/>
    </row>
    <row r="113">
      <c r="A113" s="2" t="s">
        <v>33</v>
      </c>
      <c r="B113" s="3" t="s">
        <v>56</v>
      </c>
      <c r="C113" s="3" t="s">
        <v>57</v>
      </c>
      <c r="D113" s="4"/>
      <c r="E113" s="5"/>
      <c r="F113" s="4"/>
      <c r="G113" s="5"/>
      <c r="H113" s="4"/>
      <c r="I113" s="5"/>
      <c r="J113" s="4"/>
      <c r="K113" s="5"/>
    </row>
    <row r="114">
      <c r="A114" s="2" t="s">
        <v>34</v>
      </c>
      <c r="B114" s="3" t="s">
        <v>56</v>
      </c>
      <c r="C114" s="3" t="s">
        <v>57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35</v>
      </c>
      <c r="B115" s="3" t="s">
        <v>56</v>
      </c>
      <c r="C115" s="3" t="s">
        <v>57</v>
      </c>
      <c r="D115" s="4"/>
      <c r="E115" s="5" t="str">
        <f>"－"</f>
        <v>－</v>
      </c>
      <c r="F115" s="4"/>
      <c r="G115" s="5" t="str">
        <f>"－"</f>
        <v>－</v>
      </c>
      <c r="H115" s="4"/>
      <c r="I115" s="5" t="str">
        <f>"－"</f>
        <v>－</v>
      </c>
      <c r="J115" s="4"/>
      <c r="K115" s="5" t="str">
        <f>"－"</f>
        <v>－</v>
      </c>
    </row>
    <row r="116">
      <c r="A116" s="2" t="s">
        <v>36</v>
      </c>
      <c r="B116" s="3" t="s">
        <v>56</v>
      </c>
      <c r="C116" s="3" t="s">
        <v>57</v>
      </c>
      <c r="D116" s="4"/>
      <c r="E116" s="5" t="str">
        <f>"－"</f>
        <v>－</v>
      </c>
      <c r="F116" s="4"/>
      <c r="G116" s="5" t="str">
        <f>"－"</f>
        <v>－</v>
      </c>
      <c r="H116" s="4"/>
      <c r="I116" s="5" t="str">
        <f>"－"</f>
        <v>－</v>
      </c>
      <c r="J116" s="4"/>
      <c r="K116" s="5" t="str">
        <f>"－"</f>
        <v>－</v>
      </c>
    </row>
    <row r="117">
      <c r="A117" s="2" t="s">
        <v>37</v>
      </c>
      <c r="B117" s="3" t="s">
        <v>56</v>
      </c>
      <c r="C117" s="3" t="s">
        <v>57</v>
      </c>
      <c r="D117" s="4"/>
      <c r="E117" s="5" t="str">
        <f>"－"</f>
        <v>－</v>
      </c>
      <c r="F117" s="4"/>
      <c r="G117" s="5" t="str">
        <f>"－"</f>
        <v>－</v>
      </c>
      <c r="H117" s="4"/>
      <c r="I117" s="5" t="str">
        <f>"－"</f>
        <v>－</v>
      </c>
      <c r="J117" s="4"/>
      <c r="K117" s="5" t="str">
        <f>"－"</f>
        <v>－</v>
      </c>
    </row>
    <row r="118">
      <c r="A118" s="2" t="s">
        <v>38</v>
      </c>
      <c r="B118" s="3" t="s">
        <v>56</v>
      </c>
      <c r="C118" s="3" t="s">
        <v>57</v>
      </c>
      <c r="D118" s="4"/>
      <c r="E118" s="5" t="str">
        <f>"－"</f>
        <v>－</v>
      </c>
      <c r="F118" s="4"/>
      <c r="G118" s="5" t="str">
        <f>"－"</f>
        <v>－</v>
      </c>
      <c r="H118" s="4"/>
      <c r="I118" s="5" t="str">
        <f>"－"</f>
        <v>－</v>
      </c>
      <c r="J118" s="4"/>
      <c r="K118" s="5" t="str">
        <f>"－"</f>
        <v>－</v>
      </c>
    </row>
    <row r="119">
      <c r="A119" s="2" t="s">
        <v>39</v>
      </c>
      <c r="B119" s="3" t="s">
        <v>56</v>
      </c>
      <c r="C119" s="3" t="s">
        <v>57</v>
      </c>
      <c r="D119" s="4"/>
      <c r="E119" s="5"/>
      <c r="F119" s="4"/>
      <c r="G119" s="5"/>
      <c r="H119" s="4"/>
      <c r="I119" s="5"/>
      <c r="J119" s="4"/>
      <c r="K119" s="5"/>
    </row>
    <row r="120">
      <c r="A120" s="2" t="s">
        <v>40</v>
      </c>
      <c r="B120" s="3" t="s">
        <v>56</v>
      </c>
      <c r="C120" s="3" t="s">
        <v>57</v>
      </c>
      <c r="D120" s="4"/>
      <c r="E120" s="5"/>
      <c r="F120" s="4"/>
      <c r="G120" s="5"/>
      <c r="H120" s="4"/>
      <c r="I120" s="5"/>
      <c r="J120" s="4"/>
      <c r="K120" s="5"/>
    </row>
    <row r="121">
      <c r="A121" s="2" t="s">
        <v>41</v>
      </c>
      <c r="B121" s="3" t="s">
        <v>56</v>
      </c>
      <c r="C121" s="3" t="s">
        <v>57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42</v>
      </c>
      <c r="B122" s="3" t="s">
        <v>56</v>
      </c>
      <c r="C122" s="3" t="s">
        <v>57</v>
      </c>
      <c r="D122" s="4"/>
      <c r="E122" s="5" t="str">
        <f>"－"</f>
        <v>－</v>
      </c>
      <c r="F122" s="4"/>
      <c r="G122" s="5" t="str">
        <f>"－"</f>
        <v>－</v>
      </c>
      <c r="H122" s="4"/>
      <c r="I122" s="5" t="str">
        <f>"－"</f>
        <v>－</v>
      </c>
      <c r="J122" s="4"/>
      <c r="K122" s="5" t="str">
        <f>"－"</f>
        <v>－</v>
      </c>
    </row>
    <row r="123">
      <c r="A123" s="2" t="s">
        <v>43</v>
      </c>
      <c r="B123" s="3" t="s">
        <v>56</v>
      </c>
      <c r="C123" s="3" t="s">
        <v>57</v>
      </c>
      <c r="D123" s="4"/>
      <c r="E123" s="5" t="str">
        <f>"－"</f>
        <v>－</v>
      </c>
      <c r="F123" s="4"/>
      <c r="G123" s="5" t="str">
        <f>"－"</f>
        <v>－</v>
      </c>
      <c r="H123" s="4"/>
      <c r="I123" s="5" t="str">
        <f>"－"</f>
        <v>－</v>
      </c>
      <c r="J123" s="4"/>
      <c r="K123" s="5" t="str">
        <f>"－"</f>
        <v>－</v>
      </c>
    </row>
    <row r="124">
      <c r="A124" s="2" t="s">
        <v>44</v>
      </c>
      <c r="B124" s="3" t="s">
        <v>56</v>
      </c>
      <c r="C124" s="3" t="s">
        <v>57</v>
      </c>
      <c r="D124" s="4"/>
      <c r="E124" s="5" t="str">
        <f>"－"</f>
        <v>－</v>
      </c>
      <c r="F124" s="4"/>
      <c r="G124" s="5" t="str">
        <f>"－"</f>
        <v>－</v>
      </c>
      <c r="H124" s="4"/>
      <c r="I124" s="5" t="str">
        <f>"－"</f>
        <v>－</v>
      </c>
      <c r="J124" s="4"/>
      <c r="K124" s="5" t="str">
        <f>"－"</f>
        <v>－</v>
      </c>
    </row>
    <row r="125">
      <c r="A125" s="2" t="s">
        <v>45</v>
      </c>
      <c r="B125" s="3" t="s">
        <v>56</v>
      </c>
      <c r="C125" s="3" t="s">
        <v>57</v>
      </c>
      <c r="D125" s="4"/>
      <c r="E125" s="5" t="str">
        <f>"－"</f>
        <v>－</v>
      </c>
      <c r="F125" s="4"/>
      <c r="G125" s="5" t="str">
        <f>"－"</f>
        <v>－</v>
      </c>
      <c r="H125" s="4"/>
      <c r="I125" s="5" t="str">
        <f>"－"</f>
        <v>－</v>
      </c>
      <c r="J125" s="4"/>
      <c r="K125" s="5" t="str">
        <f>"－"</f>
        <v>－</v>
      </c>
    </row>
    <row r="126">
      <c r="A126" s="2" t="s">
        <v>46</v>
      </c>
      <c r="B126" s="3" t="s">
        <v>56</v>
      </c>
      <c r="C126" s="3" t="s">
        <v>57</v>
      </c>
      <c r="D126" s="4"/>
      <c r="E126" s="5"/>
      <c r="F126" s="4"/>
      <c r="G126" s="5"/>
      <c r="H126" s="4"/>
      <c r="I126" s="5"/>
      <c r="J126" s="4"/>
      <c r="K126" s="5"/>
    </row>
    <row r="127">
      <c r="A127" s="2" t="s">
        <v>47</v>
      </c>
      <c r="B127" s="3" t="s">
        <v>56</v>
      </c>
      <c r="C127" s="3" t="s">
        <v>57</v>
      </c>
      <c r="D127" s="4"/>
      <c r="E127" s="5"/>
      <c r="F127" s="4"/>
      <c r="G127" s="5"/>
      <c r="H127" s="4"/>
      <c r="I127" s="5"/>
      <c r="J127" s="4"/>
      <c r="K127" s="5"/>
    </row>
    <row r="128">
      <c r="A128" s="2" t="s">
        <v>48</v>
      </c>
      <c r="B128" s="3" t="s">
        <v>56</v>
      </c>
      <c r="C128" s="3" t="s">
        <v>57</v>
      </c>
      <c r="D128" s="4"/>
      <c r="E128" s="5" t="str">
        <f>"－"</f>
        <v>－</v>
      </c>
      <c r="F128" s="4"/>
      <c r="G128" s="5" t="str">
        <f>"－"</f>
        <v>－</v>
      </c>
      <c r="H128" s="4"/>
      <c r="I128" s="5" t="str">
        <f>"－"</f>
        <v>－</v>
      </c>
      <c r="J128" s="4"/>
      <c r="K128" s="5" t="str">
        <f>"－"</f>
        <v>－</v>
      </c>
    </row>
    <row r="129">
      <c r="A129" s="2" t="s">
        <v>49</v>
      </c>
      <c r="B129" s="3" t="s">
        <v>56</v>
      </c>
      <c r="C129" s="3" t="s">
        <v>57</v>
      </c>
      <c r="D129" s="4"/>
      <c r="E129" s="5"/>
      <c r="F129" s="4"/>
      <c r="G129" s="5"/>
      <c r="H129" s="4"/>
      <c r="I129" s="5"/>
      <c r="J129" s="4"/>
      <c r="K129" s="5"/>
    </row>
    <row r="130">
      <c r="A130" s="2" t="s">
        <v>16</v>
      </c>
      <c r="B130" s="3" t="s">
        <v>58</v>
      </c>
      <c r="C130" s="3" t="s">
        <v>59</v>
      </c>
      <c r="D130" s="4"/>
      <c r="E130" s="5"/>
      <c r="F130" s="4"/>
      <c r="G130" s="5"/>
      <c r="H130" s="4"/>
      <c r="I130" s="5"/>
      <c r="J130" s="4"/>
      <c r="K130" s="5"/>
    </row>
    <row r="131">
      <c r="A131" s="2" t="s">
        <v>19</v>
      </c>
      <c r="B131" s="3" t="s">
        <v>58</v>
      </c>
      <c r="C131" s="3" t="s">
        <v>59</v>
      </c>
      <c r="D131" s="4"/>
      <c r="E131" s="5" t="n">
        <f>2560</f>
        <v>2560.0</v>
      </c>
      <c r="F131" s="4"/>
      <c r="G131" s="5" t="n">
        <f>63648101875</f>
        <v>6.3648101875E10</v>
      </c>
      <c r="H131" s="4"/>
      <c r="I131" s="5" t="n">
        <f>836</f>
        <v>836.0</v>
      </c>
      <c r="J131" s="4"/>
      <c r="K131" s="5" t="n">
        <f>87611</f>
        <v>87611.0</v>
      </c>
    </row>
    <row r="132">
      <c r="A132" s="2" t="s">
        <v>21</v>
      </c>
      <c r="B132" s="3" t="s">
        <v>58</v>
      </c>
      <c r="C132" s="3" t="s">
        <v>59</v>
      </c>
      <c r="D132" s="4"/>
      <c r="E132" s="5" t="n">
        <f>3495</f>
        <v>3495.0</v>
      </c>
      <c r="F132" s="4"/>
      <c r="G132" s="5" t="n">
        <f>86932144375</f>
        <v>8.6932144375E10</v>
      </c>
      <c r="H132" s="4"/>
      <c r="I132" s="5" t="n">
        <f>1536</f>
        <v>1536.0</v>
      </c>
      <c r="J132" s="4"/>
      <c r="K132" s="5" t="n">
        <f>88355</f>
        <v>88355.0</v>
      </c>
    </row>
    <row r="133">
      <c r="A133" s="2" t="s">
        <v>22</v>
      </c>
      <c r="B133" s="3" t="s">
        <v>58</v>
      </c>
      <c r="C133" s="3" t="s">
        <v>59</v>
      </c>
      <c r="D133" s="4"/>
      <c r="E133" s="5" t="n">
        <f>8126</f>
        <v>8126.0</v>
      </c>
      <c r="F133" s="4"/>
      <c r="G133" s="5" t="n">
        <f>202227130625</f>
        <v>2.02227130625E11</v>
      </c>
      <c r="H133" s="4"/>
      <c r="I133" s="5" t="n">
        <f>624</f>
        <v>624.0</v>
      </c>
      <c r="J133" s="4"/>
      <c r="K133" s="5" t="n">
        <f>87279</f>
        <v>87279.0</v>
      </c>
    </row>
    <row r="134">
      <c r="A134" s="2" t="s">
        <v>23</v>
      </c>
      <c r="B134" s="3" t="s">
        <v>58</v>
      </c>
      <c r="C134" s="3" t="s">
        <v>59</v>
      </c>
      <c r="D134" s="4"/>
      <c r="E134" s="5" t="n">
        <f>6783</f>
        <v>6783.0</v>
      </c>
      <c r="F134" s="4"/>
      <c r="G134" s="5" t="n">
        <f>168820373125</f>
        <v>1.68820373125E11</v>
      </c>
      <c r="H134" s="4"/>
      <c r="I134" s="5" t="n">
        <f>271</f>
        <v>271.0</v>
      </c>
      <c r="J134" s="4"/>
      <c r="K134" s="5" t="n">
        <f>89438</f>
        <v>89438.0</v>
      </c>
    </row>
    <row r="135">
      <c r="A135" s="2" t="s">
        <v>24</v>
      </c>
      <c r="B135" s="3" t="s">
        <v>58</v>
      </c>
      <c r="C135" s="3" t="s">
        <v>59</v>
      </c>
      <c r="D135" s="4"/>
      <c r="E135" s="5" t="n">
        <f>2277</f>
        <v>2277.0</v>
      </c>
      <c r="F135" s="4"/>
      <c r="G135" s="5" t="n">
        <f>56685040000</f>
        <v>5.668504E10</v>
      </c>
      <c r="H135" s="4"/>
      <c r="I135" s="5" t="n">
        <f>740</f>
        <v>740.0</v>
      </c>
      <c r="J135" s="4" t="s">
        <v>52</v>
      </c>
      <c r="K135" s="5" t="n">
        <f>89975</f>
        <v>89975.0</v>
      </c>
    </row>
    <row r="136">
      <c r="A136" s="2" t="s">
        <v>25</v>
      </c>
      <c r="B136" s="3" t="s">
        <v>58</v>
      </c>
      <c r="C136" s="3" t="s">
        <v>59</v>
      </c>
      <c r="D136" s="4"/>
      <c r="E136" s="5"/>
      <c r="F136" s="4"/>
      <c r="G136" s="5"/>
      <c r="H136" s="4"/>
      <c r="I136" s="5"/>
      <c r="J136" s="4"/>
      <c r="K136" s="5"/>
    </row>
    <row r="137">
      <c r="A137" s="2" t="s">
        <v>26</v>
      </c>
      <c r="B137" s="3" t="s">
        <v>58</v>
      </c>
      <c r="C137" s="3" t="s">
        <v>59</v>
      </c>
      <c r="D137" s="4"/>
      <c r="E137" s="5"/>
      <c r="F137" s="4"/>
      <c r="G137" s="5"/>
      <c r="H137" s="4"/>
      <c r="I137" s="5"/>
      <c r="J137" s="4"/>
      <c r="K137" s="5"/>
    </row>
    <row r="138">
      <c r="A138" s="2" t="s">
        <v>27</v>
      </c>
      <c r="B138" s="3" t="s">
        <v>58</v>
      </c>
      <c r="C138" s="3" t="s">
        <v>59</v>
      </c>
      <c r="D138" s="4" t="s">
        <v>52</v>
      </c>
      <c r="E138" s="5" t="n">
        <f>16199</f>
        <v>16199.0</v>
      </c>
      <c r="F138" s="4" t="s">
        <v>52</v>
      </c>
      <c r="G138" s="5" t="n">
        <f>403409787500</f>
        <v>4.034097875E11</v>
      </c>
      <c r="H138" s="4"/>
      <c r="I138" s="5" t="n">
        <f>1851</f>
        <v>1851.0</v>
      </c>
      <c r="J138" s="4"/>
      <c r="K138" s="5" t="n">
        <f>88205</f>
        <v>88205.0</v>
      </c>
    </row>
    <row r="139">
      <c r="A139" s="2" t="s">
        <v>28</v>
      </c>
      <c r="B139" s="3" t="s">
        <v>58</v>
      </c>
      <c r="C139" s="3" t="s">
        <v>59</v>
      </c>
      <c r="D139" s="4"/>
      <c r="E139" s="5" t="n">
        <f>13621</f>
        <v>13621.0</v>
      </c>
      <c r="F139" s="4"/>
      <c r="G139" s="5" t="n">
        <f>338941311250</f>
        <v>3.3894131125E11</v>
      </c>
      <c r="H139" s="4" t="s">
        <v>52</v>
      </c>
      <c r="I139" s="5" t="n">
        <f>4544</f>
        <v>4544.0</v>
      </c>
      <c r="J139" s="4"/>
      <c r="K139" s="5" t="n">
        <f>89472</f>
        <v>89472.0</v>
      </c>
    </row>
    <row r="140">
      <c r="A140" s="2" t="s">
        <v>29</v>
      </c>
      <c r="B140" s="3" t="s">
        <v>58</v>
      </c>
      <c r="C140" s="3" t="s">
        <v>59</v>
      </c>
      <c r="D140" s="4"/>
      <c r="E140" s="5" t="n">
        <f>5962</f>
        <v>5962.0</v>
      </c>
      <c r="F140" s="4"/>
      <c r="G140" s="5" t="n">
        <f>148274477500</f>
        <v>1.482744775E11</v>
      </c>
      <c r="H140" s="4"/>
      <c r="I140" s="5" t="n">
        <f>308</f>
        <v>308.0</v>
      </c>
      <c r="J140" s="4"/>
      <c r="K140" s="5" t="n">
        <f>83453</f>
        <v>83453.0</v>
      </c>
    </row>
    <row r="141">
      <c r="A141" s="2" t="s">
        <v>30</v>
      </c>
      <c r="B141" s="3" t="s">
        <v>58</v>
      </c>
      <c r="C141" s="3" t="s">
        <v>59</v>
      </c>
      <c r="D141" s="4"/>
      <c r="E141" s="5" t="n">
        <f>9155</f>
        <v>9155.0</v>
      </c>
      <c r="F141" s="4"/>
      <c r="G141" s="5" t="n">
        <f>227919153750</f>
        <v>2.2791915375E11</v>
      </c>
      <c r="H141" s="4"/>
      <c r="I141" s="5" t="n">
        <f>903</f>
        <v>903.0</v>
      </c>
      <c r="J141" s="4"/>
      <c r="K141" s="5" t="n">
        <f>82259</f>
        <v>82259.0</v>
      </c>
    </row>
    <row r="142">
      <c r="A142" s="2" t="s">
        <v>31</v>
      </c>
      <c r="B142" s="3" t="s">
        <v>58</v>
      </c>
      <c r="C142" s="3" t="s">
        <v>59</v>
      </c>
      <c r="D142" s="4"/>
      <c r="E142" s="5" t="n">
        <f>4947</f>
        <v>4947.0</v>
      </c>
      <c r="F142" s="4"/>
      <c r="G142" s="5" t="n">
        <f>123083632500</f>
        <v>1.230836325E11</v>
      </c>
      <c r="H142" s="4"/>
      <c r="I142" s="5" t="n">
        <f>50</f>
        <v>50.0</v>
      </c>
      <c r="J142" s="4"/>
      <c r="K142" s="5" t="n">
        <f>83318</f>
        <v>83318.0</v>
      </c>
    </row>
    <row r="143">
      <c r="A143" s="2" t="s">
        <v>32</v>
      </c>
      <c r="B143" s="3" t="s">
        <v>58</v>
      </c>
      <c r="C143" s="3" t="s">
        <v>59</v>
      </c>
      <c r="D143" s="4"/>
      <c r="E143" s="5"/>
      <c r="F143" s="4"/>
      <c r="G143" s="5"/>
      <c r="H143" s="4"/>
      <c r="I143" s="5"/>
      <c r="J143" s="4"/>
      <c r="K143" s="5"/>
    </row>
    <row r="144">
      <c r="A144" s="2" t="s">
        <v>33</v>
      </c>
      <c r="B144" s="3" t="s">
        <v>58</v>
      </c>
      <c r="C144" s="3" t="s">
        <v>59</v>
      </c>
      <c r="D144" s="4"/>
      <c r="E144" s="5"/>
      <c r="F144" s="4"/>
      <c r="G144" s="5"/>
      <c r="H144" s="4"/>
      <c r="I144" s="5"/>
      <c r="J144" s="4"/>
      <c r="K144" s="5"/>
    </row>
    <row r="145">
      <c r="A145" s="2" t="s">
        <v>34</v>
      </c>
      <c r="B145" s="3" t="s">
        <v>58</v>
      </c>
      <c r="C145" s="3" t="s">
        <v>59</v>
      </c>
      <c r="D145" s="4"/>
      <c r="E145" s="5" t="n">
        <f>4909</f>
        <v>4909.0</v>
      </c>
      <c r="F145" s="4"/>
      <c r="G145" s="5" t="n">
        <f>122141964375</f>
        <v>1.22141964375E11</v>
      </c>
      <c r="H145" s="4"/>
      <c r="I145" s="5" t="n">
        <f>22</f>
        <v>22.0</v>
      </c>
      <c r="J145" s="4"/>
      <c r="K145" s="5" t="n">
        <f>84071</f>
        <v>84071.0</v>
      </c>
    </row>
    <row r="146">
      <c r="A146" s="2" t="s">
        <v>35</v>
      </c>
      <c r="B146" s="3" t="s">
        <v>58</v>
      </c>
      <c r="C146" s="3" t="s">
        <v>59</v>
      </c>
      <c r="D146" s="4"/>
      <c r="E146" s="5" t="n">
        <f>4876</f>
        <v>4876.0</v>
      </c>
      <c r="F146" s="4"/>
      <c r="G146" s="5" t="n">
        <f>121420377500</f>
        <v>1.214203775E11</v>
      </c>
      <c r="H146" s="4"/>
      <c r="I146" s="5" t="n">
        <f>13</f>
        <v>13.0</v>
      </c>
      <c r="J146" s="4"/>
      <c r="K146" s="5" t="n">
        <f>84389</f>
        <v>84389.0</v>
      </c>
    </row>
    <row r="147">
      <c r="A147" s="2" t="s">
        <v>36</v>
      </c>
      <c r="B147" s="3" t="s">
        <v>58</v>
      </c>
      <c r="C147" s="3" t="s">
        <v>59</v>
      </c>
      <c r="D147" s="4"/>
      <c r="E147" s="5" t="n">
        <f>9101</f>
        <v>9101.0</v>
      </c>
      <c r="F147" s="4"/>
      <c r="G147" s="5" t="n">
        <f>226536596875</f>
        <v>2.26536596875E11</v>
      </c>
      <c r="H147" s="4"/>
      <c r="I147" s="5" t="n">
        <f>515</f>
        <v>515.0</v>
      </c>
      <c r="J147" s="4"/>
      <c r="K147" s="5" t="n">
        <f>83453</f>
        <v>83453.0</v>
      </c>
    </row>
    <row r="148">
      <c r="A148" s="2" t="s">
        <v>37</v>
      </c>
      <c r="B148" s="3" t="s">
        <v>58</v>
      </c>
      <c r="C148" s="3" t="s">
        <v>59</v>
      </c>
      <c r="D148" s="4"/>
      <c r="E148" s="5" t="n">
        <f>4584</f>
        <v>4584.0</v>
      </c>
      <c r="F148" s="4"/>
      <c r="G148" s="5" t="n">
        <f>114029643125</f>
        <v>1.14029643125E11</v>
      </c>
      <c r="H148" s="4"/>
      <c r="I148" s="5" t="n">
        <f>170</f>
        <v>170.0</v>
      </c>
      <c r="J148" s="4" t="s">
        <v>53</v>
      </c>
      <c r="K148" s="5" t="n">
        <f>63388</f>
        <v>63388.0</v>
      </c>
    </row>
    <row r="149">
      <c r="A149" s="2" t="s">
        <v>38</v>
      </c>
      <c r="B149" s="3" t="s">
        <v>58</v>
      </c>
      <c r="C149" s="3" t="s">
        <v>59</v>
      </c>
      <c r="D149" s="4"/>
      <c r="E149" s="5" t="n">
        <f>8153</f>
        <v>8153.0</v>
      </c>
      <c r="F149" s="4"/>
      <c r="G149" s="5" t="n">
        <f>202969396250</f>
        <v>2.0296939625E11</v>
      </c>
      <c r="H149" s="4"/>
      <c r="I149" s="5" t="n">
        <f>1796</f>
        <v>1796.0</v>
      </c>
      <c r="J149" s="4"/>
      <c r="K149" s="5" t="n">
        <f>65876</f>
        <v>65876.0</v>
      </c>
    </row>
    <row r="150">
      <c r="A150" s="2" t="s">
        <v>39</v>
      </c>
      <c r="B150" s="3" t="s">
        <v>58</v>
      </c>
      <c r="C150" s="3" t="s">
        <v>59</v>
      </c>
      <c r="D150" s="4"/>
      <c r="E150" s="5"/>
      <c r="F150" s="4"/>
      <c r="G150" s="5"/>
      <c r="H150" s="4"/>
      <c r="I150" s="5"/>
      <c r="J150" s="4"/>
      <c r="K150" s="5"/>
    </row>
    <row r="151">
      <c r="A151" s="2" t="s">
        <v>40</v>
      </c>
      <c r="B151" s="3" t="s">
        <v>58</v>
      </c>
      <c r="C151" s="3" t="s">
        <v>59</v>
      </c>
      <c r="D151" s="4"/>
      <c r="E151" s="5"/>
      <c r="F151" s="4"/>
      <c r="G151" s="5"/>
      <c r="H151" s="4"/>
      <c r="I151" s="5"/>
      <c r="J151" s="4"/>
      <c r="K151" s="5"/>
    </row>
    <row r="152">
      <c r="A152" s="2" t="s">
        <v>41</v>
      </c>
      <c r="B152" s="3" t="s">
        <v>58</v>
      </c>
      <c r="C152" s="3" t="s">
        <v>59</v>
      </c>
      <c r="D152" s="4"/>
      <c r="E152" s="5" t="n">
        <f>1229</f>
        <v>1229.0</v>
      </c>
      <c r="F152" s="4"/>
      <c r="G152" s="5" t="n">
        <f>30543196875</f>
        <v>3.0543196875E10</v>
      </c>
      <c r="H152" s="4"/>
      <c r="I152" s="5" t="n">
        <f>70</f>
        <v>70.0</v>
      </c>
      <c r="J152" s="4"/>
      <c r="K152" s="5" t="n">
        <f>65973</f>
        <v>65973.0</v>
      </c>
    </row>
    <row r="153">
      <c r="A153" s="2" t="s">
        <v>42</v>
      </c>
      <c r="B153" s="3" t="s">
        <v>58</v>
      </c>
      <c r="C153" s="3" t="s">
        <v>59</v>
      </c>
      <c r="D153" s="4"/>
      <c r="E153" s="5" t="n">
        <f>1495</f>
        <v>1495.0</v>
      </c>
      <c r="F153" s="4"/>
      <c r="G153" s="5" t="n">
        <f>37202927500</f>
        <v>3.72029275E10</v>
      </c>
      <c r="H153" s="4"/>
      <c r="I153" s="5" t="n">
        <f>1</f>
        <v>1.0</v>
      </c>
      <c r="J153" s="4"/>
      <c r="K153" s="5" t="n">
        <f>66767</f>
        <v>66767.0</v>
      </c>
    </row>
    <row r="154">
      <c r="A154" s="2" t="s">
        <v>43</v>
      </c>
      <c r="B154" s="3" t="s">
        <v>58</v>
      </c>
      <c r="C154" s="3" t="s">
        <v>59</v>
      </c>
      <c r="D154" s="4"/>
      <c r="E154" s="5" t="n">
        <f>971</f>
        <v>971.0</v>
      </c>
      <c r="F154" s="4"/>
      <c r="G154" s="5" t="n">
        <f>24147971875</f>
        <v>2.4147971875E10</v>
      </c>
      <c r="H154" s="4" t="s">
        <v>53</v>
      </c>
      <c r="I154" s="5" t="str">
        <f>"－"</f>
        <v>－</v>
      </c>
      <c r="J154" s="4"/>
      <c r="K154" s="5" t="n">
        <f>67022</f>
        <v>67022.0</v>
      </c>
    </row>
    <row r="155">
      <c r="A155" s="2" t="s">
        <v>44</v>
      </c>
      <c r="B155" s="3" t="s">
        <v>58</v>
      </c>
      <c r="C155" s="3" t="s">
        <v>59</v>
      </c>
      <c r="D155" s="4"/>
      <c r="E155" s="5" t="n">
        <f>931</f>
        <v>931.0</v>
      </c>
      <c r="F155" s="4"/>
      <c r="G155" s="5" t="n">
        <f>23129008750</f>
        <v>2.312900875E10</v>
      </c>
      <c r="H155" s="4"/>
      <c r="I155" s="5" t="str">
        <f>"－"</f>
        <v>－</v>
      </c>
      <c r="J155" s="4"/>
      <c r="K155" s="5" t="n">
        <f>67020</f>
        <v>67020.0</v>
      </c>
    </row>
    <row r="156">
      <c r="A156" s="2" t="s">
        <v>45</v>
      </c>
      <c r="B156" s="3" t="s">
        <v>58</v>
      </c>
      <c r="C156" s="3" t="s">
        <v>59</v>
      </c>
      <c r="D156" s="4" t="s">
        <v>53</v>
      </c>
      <c r="E156" s="5" t="n">
        <f>306</f>
        <v>306.0</v>
      </c>
      <c r="F156" s="4" t="s">
        <v>53</v>
      </c>
      <c r="G156" s="5" t="n">
        <f>7606643125</f>
        <v>7.606643125E9</v>
      </c>
      <c r="H156" s="4"/>
      <c r="I156" s="5" t="n">
        <f>1</f>
        <v>1.0</v>
      </c>
      <c r="J156" s="4"/>
      <c r="K156" s="5" t="n">
        <f>67091</f>
        <v>67091.0</v>
      </c>
    </row>
    <row r="157">
      <c r="A157" s="2" t="s">
        <v>46</v>
      </c>
      <c r="B157" s="3" t="s">
        <v>58</v>
      </c>
      <c r="C157" s="3" t="s">
        <v>59</v>
      </c>
      <c r="D157" s="4"/>
      <c r="E157" s="5"/>
      <c r="F157" s="4"/>
      <c r="G157" s="5"/>
      <c r="H157" s="4"/>
      <c r="I157" s="5"/>
      <c r="J157" s="4"/>
      <c r="K157" s="5"/>
    </row>
    <row r="158">
      <c r="A158" s="2" t="s">
        <v>47</v>
      </c>
      <c r="B158" s="3" t="s">
        <v>58</v>
      </c>
      <c r="C158" s="3" t="s">
        <v>59</v>
      </c>
      <c r="D158" s="4"/>
      <c r="E158" s="5"/>
      <c r="F158" s="4"/>
      <c r="G158" s="5"/>
      <c r="H158" s="4"/>
      <c r="I158" s="5"/>
      <c r="J158" s="4"/>
      <c r="K158" s="5"/>
    </row>
    <row r="159">
      <c r="A159" s="2" t="s">
        <v>48</v>
      </c>
      <c r="B159" s="3" t="s">
        <v>58</v>
      </c>
      <c r="C159" s="3" t="s">
        <v>59</v>
      </c>
      <c r="D159" s="4"/>
      <c r="E159" s="5" t="n">
        <f>387</f>
        <v>387.0</v>
      </c>
      <c r="F159" s="4"/>
      <c r="G159" s="5" t="n">
        <f>9615511250</f>
        <v>9.61551125E9</v>
      </c>
      <c r="H159" s="4"/>
      <c r="I159" s="5" t="str">
        <f>"－"</f>
        <v>－</v>
      </c>
      <c r="J159" s="4"/>
      <c r="K159" s="5" t="n">
        <f>67163</f>
        <v>67163.0</v>
      </c>
    </row>
    <row r="160">
      <c r="A160" s="2" t="s">
        <v>49</v>
      </c>
      <c r="B160" s="3" t="s">
        <v>58</v>
      </c>
      <c r="C160" s="3" t="s">
        <v>59</v>
      </c>
      <c r="D160" s="4"/>
      <c r="E160" s="5"/>
      <c r="F160" s="4"/>
      <c r="G160" s="5"/>
      <c r="H160" s="4"/>
      <c r="I160" s="5"/>
      <c r="J160" s="4"/>
      <c r="K160" s="5"/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