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4" r:id="rId1" sheetId="1"/>
  </sheets>
  <definedNames>
    <definedName localSheetId="0" name="_xlnm.Print_Titles">BO_DM0034!$4:$9</definedName>
  </definedNames>
  <calcPr calcId="145621"/>
</workbook>
</file>

<file path=xl/sharedStrings.xml><?xml version="1.0" encoding="utf-8"?>
<sst xmlns="http://schemas.openxmlformats.org/spreadsheetml/2006/main" count="170" uniqueCount="62">
  <si>
    <t>有 価 証 券 オ プ シ ョ ン 取 引 取 引 状 況（日別）</t>
    <rPh eb="1" sb="0">
      <t>ユウ</t>
    </rPh>
    <rPh eb="3" sb="2">
      <t>アタイ</t>
    </rPh>
    <rPh eb="5" sb="4">
      <t>アカシ</t>
    </rPh>
    <rPh eb="7" sb="6">
      <t>ケン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</si>
  <si>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Securities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</si>
  <si>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</si>
  <si>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</si>
  <si>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</si>
  <si>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</si>
  <si>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</si>
  <si>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</si>
  <si>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</si>
  <si>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</si>
  <si>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</si>
  <si>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</si>
  <si>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</si>
  <si>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</si>
  <si>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</si>
  <si>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</si>
  <si>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</si>
  <si>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</si>
  <si>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</si>
  <si>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</si>
  <si>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</si>
  <si>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</si>
  <si>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</si>
  <si>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</si>
  <si>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</si>
  <si>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</si>
  <si>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5.1</t>
  </si>
  <si>
    <t>有価証券オプション</t>
  </si>
  <si>
    <t>Securities Options</t>
  </si>
  <si>
    <t>◎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</si>
  <si>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</si>
  <si>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</si>
  <si>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</si>
  <si>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</si>
  <si>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</si>
  <si>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</si>
  <si>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</si>
  <si>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</si>
  <si>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</si>
  <si>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●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</si>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</sst>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4" t="s">
        <v>4</v>
      </c>
      <c r="B5" s="44" t="s">
        <v>5</v>
      </c>
      <c r="C5" s="45" t="s">
        <v>6</v>
      </c>
      <c r="D5" s="45" t="s">
        <v>7</v>
      </c>
      <c r="E5" s="47"/>
      <c r="F5" s="47" t="s">
        <v>8</v>
      </c>
      <c r="G5" s="47"/>
      <c r="H5" s="47" t="s">
        <v>8</v>
      </c>
      <c r="I5" s="48"/>
      <c r="J5" s="45" t="s">
        <v>9</v>
      </c>
      <c r="K5" s="47"/>
      <c r="L5" s="47" t="s">
        <v>8</v>
      </c>
      <c r="M5" s="47"/>
      <c r="N5" s="47" t="s">
        <v>8</v>
      </c>
      <c r="O5" s="48"/>
      <c r="P5" s="47" t="s">
        <v>10</v>
      </c>
      <c r="Q5" s="47"/>
      <c r="R5" s="48"/>
      <c r="S5" s="45" t="s">
        <v>11</v>
      </c>
      <c r="T5" s="47"/>
      <c r="U5" s="47" t="s">
        <v>8</v>
      </c>
      <c r="V5" s="47"/>
      <c r="W5" s="47" t="s">
        <v>8</v>
      </c>
      <c r="X5" s="48"/>
      <c r="Y5" s="45" t="s">
        <v>12</v>
      </c>
      <c r="Z5" s="47"/>
      <c r="AA5" s="47" t="s">
        <v>8</v>
      </c>
      <c r="AB5" s="47"/>
      <c r="AC5" s="47" t="s">
        <v>8</v>
      </c>
      <c r="AD5" s="48"/>
    </row>
    <row customFormat="1" customHeight="1" ht="17.100000000000001" r="6" s="3" spans="1:30">
      <c r="A6" s="39"/>
      <c r="B6" s="39"/>
      <c r="C6" s="46"/>
      <c r="D6" s="49" t="s">
        <v>13</v>
      </c>
      <c r="E6" s="37"/>
      <c r="F6" s="35" t="s">
        <v>14</v>
      </c>
      <c r="G6" s="36"/>
      <c r="H6" s="37" t="s">
        <v>15</v>
      </c>
      <c r="I6" s="38"/>
      <c r="J6" s="49" t="s">
        <v>13</v>
      </c>
      <c r="K6" s="37"/>
      <c r="L6" s="35" t="s">
        <v>14</v>
      </c>
      <c r="M6" s="36"/>
      <c r="N6" s="37" t="s">
        <v>15</v>
      </c>
      <c r="O6" s="38"/>
      <c r="P6" s="12" t="s">
        <v>13</v>
      </c>
      <c r="Q6" s="13" t="s">
        <v>14</v>
      </c>
      <c r="R6" s="14" t="s">
        <v>16</v>
      </c>
      <c r="S6" s="49" t="s">
        <v>13</v>
      </c>
      <c r="T6" s="37"/>
      <c r="U6" s="35" t="s">
        <v>14</v>
      </c>
      <c r="V6" s="36"/>
      <c r="W6" s="37" t="s">
        <v>15</v>
      </c>
      <c r="X6" s="38"/>
      <c r="Y6" s="49" t="s">
        <v>13</v>
      </c>
      <c r="Z6" s="37"/>
      <c r="AA6" s="35" t="s">
        <v>14</v>
      </c>
      <c r="AB6" s="36"/>
      <c r="AC6" s="37" t="s">
        <v>15</v>
      </c>
      <c r="AD6" s="38"/>
    </row>
    <row customFormat="1" customHeight="1" ht="1.5" r="7" s="3" spans="1:30">
      <c r="A7" s="15"/>
      <c r="B7" s="39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39" t="s">
        <v>17</v>
      </c>
      <c r="B8" s="39"/>
      <c r="C8" s="46"/>
      <c r="D8" s="41" t="s">
        <v>18</v>
      </c>
      <c r="E8" s="42"/>
      <c r="F8" s="42"/>
      <c r="G8" s="42"/>
      <c r="H8" s="42"/>
      <c r="I8" s="43"/>
      <c r="J8" s="41" t="s">
        <v>19</v>
      </c>
      <c r="K8" s="42"/>
      <c r="L8" s="42"/>
      <c r="M8" s="42"/>
      <c r="N8" s="42"/>
      <c r="O8" s="43"/>
      <c r="P8" s="42" t="s">
        <v>20</v>
      </c>
      <c r="Q8" s="42"/>
      <c r="R8" s="43"/>
      <c r="S8" s="41" t="s">
        <v>21</v>
      </c>
      <c r="T8" s="42"/>
      <c r="U8" s="42"/>
      <c r="V8" s="42"/>
      <c r="W8" s="42"/>
      <c r="X8" s="43"/>
      <c r="Y8" s="41" t="s">
        <v>22</v>
      </c>
      <c r="Z8" s="42"/>
      <c r="AA8" s="42"/>
      <c r="AB8" s="42"/>
      <c r="AC8" s="42"/>
      <c r="AD8" s="43"/>
    </row>
    <row customFormat="1" customHeight="1" ht="17.100000000000001" r="9" s="3" spans="1:30">
      <c r="A9" s="40"/>
      <c r="B9" s="40"/>
      <c r="C9" s="30"/>
      <c r="D9" s="30" t="s">
        <v>23</v>
      </c>
      <c r="E9" s="31"/>
      <c r="F9" s="32" t="s">
        <v>24</v>
      </c>
      <c r="G9" s="33"/>
      <c r="H9" s="31" t="s">
        <v>25</v>
      </c>
      <c r="I9" s="34"/>
      <c r="J9" s="30" t="s">
        <v>23</v>
      </c>
      <c r="K9" s="31"/>
      <c r="L9" s="32" t="s">
        <v>24</v>
      </c>
      <c r="M9" s="33"/>
      <c r="N9" s="31" t="s">
        <v>25</v>
      </c>
      <c r="O9" s="34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32" t="s">
        <v>24</v>
      </c>
      <c r="V9" s="33"/>
      <c r="W9" s="31" t="s">
        <v>25</v>
      </c>
      <c r="X9" s="34"/>
      <c r="Y9" s="30" t="s">
        <v>23</v>
      </c>
      <c r="Z9" s="31"/>
      <c r="AA9" s="32" t="s">
        <v>24</v>
      </c>
      <c r="AB9" s="33"/>
      <c r="AC9" s="31" t="s">
        <v>25</v>
      </c>
      <c r="AD9" s="34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2174</f>
        <v>2174.0</v>
      </c>
      <c r="F10" s="24" t="s">
        <v>29</v>
      </c>
      <c r="G10" s="26" t="n">
        <f>12000</f>
        <v>12000.0</v>
      </c>
      <c r="H10" s="25"/>
      <c r="I10" s="26" t="n">
        <f>14174</f>
        <v>14174.0</v>
      </c>
      <c r="J10" s="23"/>
      <c r="K10" s="26" t="n">
        <f>1852180</f>
        <v>1852180.0</v>
      </c>
      <c r="L10" s="24"/>
      <c r="M10" s="26" t="n">
        <f>6574000</f>
        <v>6574000.0</v>
      </c>
      <c r="N10" s="25"/>
      <c r="O10" s="26" t="n">
        <f>8426180</f>
        <v>8426180.0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 t="s">
        <v>30</v>
      </c>
      <c r="T10" s="26" t="str">
        <f>"－"</f>
        <v>－</v>
      </c>
      <c r="U10" s="24" t="s">
        <v>30</v>
      </c>
      <c r="V10" s="26" t="str">
        <f>"－"</f>
        <v>－</v>
      </c>
      <c r="W10" s="25" t="s">
        <v>30</v>
      </c>
      <c r="X10" s="26" t="str">
        <f>"－"</f>
        <v>－</v>
      </c>
      <c r="Y10" s="23"/>
      <c r="Z10" s="26" t="n">
        <f>37354</f>
        <v>37354.0</v>
      </c>
      <c r="AA10" s="24"/>
      <c r="AB10" s="26" t="n">
        <f>24157</f>
        <v>24157.0</v>
      </c>
      <c r="AC10" s="25"/>
      <c r="AD10" s="26" t="n">
        <f>61511</f>
        <v>61511.0</v>
      </c>
    </row>
    <row r="11">
      <c r="A11" s="21" t="s">
        <v>31</v>
      </c>
      <c r="B11" s="22" t="s">
        <v>27</v>
      </c>
      <c r="C11" s="22" t="s">
        <v>28</v>
      </c>
      <c r="D11" s="23"/>
      <c r="E11" s="26" t="n">
        <f>3020</f>
        <v>3020.0</v>
      </c>
      <c r="F11" s="24"/>
      <c r="G11" s="26" t="n">
        <f>5000</f>
        <v>5000.0</v>
      </c>
      <c r="H11" s="25"/>
      <c r="I11" s="26" t="n">
        <f>8020</f>
        <v>8020.0</v>
      </c>
      <c r="J11" s="23"/>
      <c r="K11" s="26" t="n">
        <f>2151900</f>
        <v>2151900.0</v>
      </c>
      <c r="L11" s="24"/>
      <c r="M11" s="26" t="n">
        <f>4790000</f>
        <v>4790000.0</v>
      </c>
      <c r="N11" s="25"/>
      <c r="O11" s="26" t="n">
        <f>6941900</f>
        <v>6941900.0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/>
      <c r="T11" s="26" t="str">
        <f>"－"</f>
        <v>－</v>
      </c>
      <c r="U11" s="24"/>
      <c r="V11" s="26" t="str">
        <f>"－"</f>
        <v>－</v>
      </c>
      <c r="W11" s="25"/>
      <c r="X11" s="26" t="str">
        <f>"－"</f>
        <v>－</v>
      </c>
      <c r="Y11" s="23"/>
      <c r="Z11" s="26" t="n">
        <f>38374</f>
        <v>38374.0</v>
      </c>
      <c r="AA11" s="24" t="s">
        <v>29</v>
      </c>
      <c r="AB11" s="26" t="n">
        <f>27157</f>
        <v>27157.0</v>
      </c>
      <c r="AC11" s="25"/>
      <c r="AD11" s="26" t="n">
        <f>65531</f>
        <v>65531.0</v>
      </c>
    </row>
    <row r="12">
      <c r="A12" s="21" t="s">
        <v>32</v>
      </c>
      <c r="B12" s="22" t="s">
        <v>27</v>
      </c>
      <c r="C12" s="22" t="s">
        <v>28</v>
      </c>
      <c r="D12" s="23"/>
      <c r="E12" s="26"/>
      <c r="F12" s="24"/>
      <c r="G12" s="26"/>
      <c r="H12" s="25"/>
      <c r="I12" s="26"/>
      <c r="J12" s="23"/>
      <c r="K12" s="26"/>
      <c r="L12" s="24"/>
      <c r="M12" s="26"/>
      <c r="N12" s="25"/>
      <c r="O12" s="26"/>
      <c r="P12" s="27"/>
      <c r="Q12" s="28"/>
      <c r="R12" s="29"/>
      <c r="S12" s="23"/>
      <c r="T12" s="26"/>
      <c r="U12" s="24"/>
      <c r="V12" s="26"/>
      <c r="W12" s="25"/>
      <c r="X12" s="26"/>
      <c r="Y12" s="23"/>
      <c r="Z12" s="26"/>
      <c r="AA12" s="24"/>
      <c r="AB12" s="26"/>
      <c r="AC12" s="25"/>
      <c r="AD12" s="26"/>
    </row>
    <row r="13">
      <c r="A13" s="21" t="s">
        <v>33</v>
      </c>
      <c r="B13" s="22" t="s">
        <v>27</v>
      </c>
      <c r="C13" s="22" t="s">
        <v>28</v>
      </c>
      <c r="D13" s="23"/>
      <c r="E13" s="26"/>
      <c r="F13" s="24"/>
      <c r="G13" s="26"/>
      <c r="H13" s="25"/>
      <c r="I13" s="26"/>
      <c r="J13" s="23"/>
      <c r="K13" s="26"/>
      <c r="L13" s="24"/>
      <c r="M13" s="26"/>
      <c r="N13" s="25"/>
      <c r="O13" s="26"/>
      <c r="P13" s="27"/>
      <c r="Q13" s="28"/>
      <c r="R13" s="29"/>
      <c r="S13" s="23"/>
      <c r="T13" s="26"/>
      <c r="U13" s="24"/>
      <c r="V13" s="26"/>
      <c r="W13" s="25"/>
      <c r="X13" s="26"/>
      <c r="Y13" s="23"/>
      <c r="Z13" s="26"/>
      <c r="AA13" s="24"/>
      <c r="AB13" s="26"/>
      <c r="AC13" s="25"/>
      <c r="AD13" s="26"/>
    </row>
    <row r="14">
      <c r="A14" s="21" t="s">
        <v>34</v>
      </c>
      <c r="B14" s="22" t="s">
        <v>27</v>
      </c>
      <c r="C14" s="22" t="s">
        <v>28</v>
      </c>
      <c r="D14" s="23"/>
      <c r="E14" s="26"/>
      <c r="F14" s="24"/>
      <c r="G14" s="26"/>
      <c r="H14" s="25"/>
      <c r="I14" s="26"/>
      <c r="J14" s="23"/>
      <c r="K14" s="26"/>
      <c r="L14" s="24"/>
      <c r="M14" s="26"/>
      <c r="N14" s="25"/>
      <c r="O14" s="26"/>
      <c r="P14" s="27"/>
      <c r="Q14" s="28"/>
      <c r="R14" s="29"/>
      <c r="S14" s="23"/>
      <c r="T14" s="26"/>
      <c r="U14" s="24"/>
      <c r="V14" s="26"/>
      <c r="W14" s="25"/>
      <c r="X14" s="26"/>
      <c r="Y14" s="23"/>
      <c r="Z14" s="26"/>
      <c r="AA14" s="24"/>
      <c r="AB14" s="26"/>
      <c r="AC14" s="25"/>
      <c r="AD14" s="26"/>
    </row>
    <row r="15">
      <c r="A15" s="21" t="s">
        <v>35</v>
      </c>
      <c r="B15" s="22" t="s">
        <v>27</v>
      </c>
      <c r="C15" s="22" t="s">
        <v>28</v>
      </c>
      <c r="D15" s="23"/>
      <c r="E15" s="26"/>
      <c r="F15" s="24"/>
      <c r="G15" s="26"/>
      <c r="H15" s="25"/>
      <c r="I15" s="26"/>
      <c r="J15" s="23"/>
      <c r="K15" s="26"/>
      <c r="L15" s="24"/>
      <c r="M15" s="26"/>
      <c r="N15" s="25"/>
      <c r="O15" s="26"/>
      <c r="P15" s="27"/>
      <c r="Q15" s="28"/>
      <c r="R15" s="29"/>
      <c r="S15" s="23"/>
      <c r="T15" s="26"/>
      <c r="U15" s="24"/>
      <c r="V15" s="26"/>
      <c r="W15" s="25"/>
      <c r="X15" s="26"/>
      <c r="Y15" s="23"/>
      <c r="Z15" s="26"/>
      <c r="AA15" s="24"/>
      <c r="AB15" s="26"/>
      <c r="AC15" s="25"/>
      <c r="AD15" s="26"/>
    </row>
    <row r="16">
      <c r="A16" s="21" t="s">
        <v>36</v>
      </c>
      <c r="B16" s="22" t="s">
        <v>27</v>
      </c>
      <c r="C16" s="22" t="s">
        <v>28</v>
      </c>
      <c r="D16" s="23"/>
      <c r="E16" s="26" t="n">
        <f>2502</f>
        <v>2502.0</v>
      </c>
      <c r="F16" s="24"/>
      <c r="G16" s="26" t="n">
        <f>2050</f>
        <v>2050.0</v>
      </c>
      <c r="H16" s="25"/>
      <c r="I16" s="26" t="n">
        <f>4552</f>
        <v>4552.0</v>
      </c>
      <c r="J16" s="23"/>
      <c r="K16" s="26" t="n">
        <f>1558833</f>
        <v>1558833.0</v>
      </c>
      <c r="L16" s="24"/>
      <c r="M16" s="26" t="n">
        <f>1237450</f>
        <v>1237450.0</v>
      </c>
      <c r="N16" s="25"/>
      <c r="O16" s="26" t="n">
        <f>2796283</f>
        <v>2796283.0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3"/>
      <c r="T16" s="26" t="str">
        <f>"－"</f>
        <v>－</v>
      </c>
      <c r="U16" s="24"/>
      <c r="V16" s="26" t="str">
        <f>"－"</f>
        <v>－</v>
      </c>
      <c r="W16" s="25"/>
      <c r="X16" s="26" t="str">
        <f>"－"</f>
        <v>－</v>
      </c>
      <c r="Y16" s="23"/>
      <c r="Z16" s="26" t="n">
        <f>39914</f>
        <v>39914.0</v>
      </c>
      <c r="AA16" s="24"/>
      <c r="AB16" s="26" t="n">
        <f>27107</f>
        <v>27107.0</v>
      </c>
      <c r="AC16" s="25"/>
      <c r="AD16" s="26" t="n">
        <f>67021</f>
        <v>67021.0</v>
      </c>
    </row>
    <row r="17">
      <c r="A17" s="21" t="s">
        <v>37</v>
      </c>
      <c r="B17" s="22" t="s">
        <v>27</v>
      </c>
      <c r="C17" s="22" t="s">
        <v>28</v>
      </c>
      <c r="D17" s="23"/>
      <c r="E17" s="26" t="n">
        <f>220</f>
        <v>220.0</v>
      </c>
      <c r="F17" s="24"/>
      <c r="G17" s="26" t="n">
        <f>35</f>
        <v>35.0</v>
      </c>
      <c r="H17" s="25"/>
      <c r="I17" s="26" t="n">
        <f>255</f>
        <v>255.0</v>
      </c>
      <c r="J17" s="23"/>
      <c r="K17" s="26" t="n">
        <f>609000</f>
        <v>609000.0</v>
      </c>
      <c r="L17" s="24"/>
      <c r="M17" s="26" t="n">
        <f>80850</f>
        <v>80850.0</v>
      </c>
      <c r="N17" s="25"/>
      <c r="O17" s="26" t="n">
        <f>689850</f>
        <v>689850.0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/>
      <c r="T17" s="26" t="str">
        <f>"－"</f>
        <v>－</v>
      </c>
      <c r="U17" s="24"/>
      <c r="V17" s="26" t="str">
        <f>"－"</f>
        <v>－</v>
      </c>
      <c r="W17" s="25"/>
      <c r="X17" s="26" t="str">
        <f>"－"</f>
        <v>－</v>
      </c>
      <c r="Y17" s="23" t="s">
        <v>29</v>
      </c>
      <c r="Z17" s="26" t="n">
        <f>40134</f>
        <v>40134.0</v>
      </c>
      <c r="AA17" s="24"/>
      <c r="AB17" s="26" t="n">
        <f>27142</f>
        <v>27142.0</v>
      </c>
      <c r="AC17" s="25" t="s">
        <v>29</v>
      </c>
      <c r="AD17" s="26" t="n">
        <f>67276</f>
        <v>67276.0</v>
      </c>
    </row>
    <row r="18">
      <c r="A18" s="21" t="s">
        <v>38</v>
      </c>
      <c r="B18" s="22" t="s">
        <v>27</v>
      </c>
      <c r="C18" s="22" t="s">
        <v>28</v>
      </c>
      <c r="D18" s="23"/>
      <c r="E18" s="26" t="n">
        <f>2141</f>
        <v>2141.0</v>
      </c>
      <c r="F18" s="24"/>
      <c r="G18" s="26" t="n">
        <f>11000</f>
        <v>11000.0</v>
      </c>
      <c r="H18" s="25"/>
      <c r="I18" s="26" t="n">
        <f>13141</f>
        <v>13141.0</v>
      </c>
      <c r="J18" s="23"/>
      <c r="K18" s="26" t="n">
        <f>1065370</f>
        <v>1065370.0</v>
      </c>
      <c r="L18" s="24"/>
      <c r="M18" s="26" t="n">
        <f>3213000</f>
        <v>3213000.0</v>
      </c>
      <c r="N18" s="25"/>
      <c r="O18" s="26" t="n">
        <f>4278370</f>
        <v>4278370.0</v>
      </c>
      <c r="P18" s="27" t="n">
        <f>13835</f>
        <v>13835.0</v>
      </c>
      <c r="Q18" s="28" t="n">
        <f>4550</f>
        <v>4550.0</v>
      </c>
      <c r="R18" s="29" t="n">
        <f>18385</f>
        <v>18385.0</v>
      </c>
      <c r="S18" s="23"/>
      <c r="T18" s="26" t="str">
        <f>"－"</f>
        <v>－</v>
      </c>
      <c r="U18" s="24"/>
      <c r="V18" s="26" t="str">
        <f>"－"</f>
        <v>－</v>
      </c>
      <c r="W18" s="25"/>
      <c r="X18" s="26" t="str">
        <f>"－"</f>
        <v>－</v>
      </c>
      <c r="Y18" s="23" t="s">
        <v>39</v>
      </c>
      <c r="Z18" s="26" t="n">
        <f>15935</f>
        <v>15935.0</v>
      </c>
      <c r="AA18" s="24" t="s">
        <v>39</v>
      </c>
      <c r="AB18" s="26" t="n">
        <f>16588</f>
        <v>16588.0</v>
      </c>
      <c r="AC18" s="25" t="s">
        <v>39</v>
      </c>
      <c r="AD18" s="26" t="n">
        <f>32523</f>
        <v>32523.0</v>
      </c>
    </row>
    <row r="19">
      <c r="A19" s="21" t="s">
        <v>40</v>
      </c>
      <c r="B19" s="22" t="s">
        <v>27</v>
      </c>
      <c r="C19" s="22" t="s">
        <v>28</v>
      </c>
      <c r="D19" s="23"/>
      <c r="E19" s="26" t="n">
        <f>4724</f>
        <v>4724.0</v>
      </c>
      <c r="F19" s="24"/>
      <c r="G19" s="26" t="n">
        <f>6227</f>
        <v>6227.0</v>
      </c>
      <c r="H19" s="25"/>
      <c r="I19" s="26" t="n">
        <f>10951</f>
        <v>10951.0</v>
      </c>
      <c r="J19" s="23"/>
      <c r="K19" s="26" t="n">
        <f>5264475</f>
        <v>5264475.0</v>
      </c>
      <c r="L19" s="24"/>
      <c r="M19" s="26" t="n">
        <f>4074690</f>
        <v>4074690.0</v>
      </c>
      <c r="N19" s="25"/>
      <c r="O19" s="26" t="n">
        <f>9339165</f>
        <v>9339165.0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str">
        <f>"－"</f>
        <v>－</v>
      </c>
      <c r="U19" s="24"/>
      <c r="V19" s="26" t="str">
        <f>"－"</f>
        <v>－</v>
      </c>
      <c r="W19" s="25"/>
      <c r="X19" s="26" t="str">
        <f>"－"</f>
        <v>－</v>
      </c>
      <c r="Y19" s="23"/>
      <c r="Z19" s="26" t="n">
        <f>20259</f>
        <v>20259.0</v>
      </c>
      <c r="AA19" s="24"/>
      <c r="AB19" s="26" t="n">
        <f>16815</f>
        <v>16815.0</v>
      </c>
      <c r="AC19" s="25"/>
      <c r="AD19" s="26" t="n">
        <f>37074</f>
        <v>37074.0</v>
      </c>
    </row>
    <row r="20">
      <c r="A20" s="21" t="s">
        <v>41</v>
      </c>
      <c r="B20" s="22" t="s">
        <v>27</v>
      </c>
      <c r="C20" s="22" t="s">
        <v>28</v>
      </c>
      <c r="D20" s="23"/>
      <c r="E20" s="26"/>
      <c r="F20" s="24"/>
      <c r="G20" s="26"/>
      <c r="H20" s="25"/>
      <c r="I20" s="26"/>
      <c r="J20" s="23"/>
      <c r="K20" s="26"/>
      <c r="L20" s="24"/>
      <c r="M20" s="26"/>
      <c r="N20" s="25"/>
      <c r="O20" s="26"/>
      <c r="P20" s="27"/>
      <c r="Q20" s="28"/>
      <c r="R20" s="29"/>
      <c r="S20" s="23"/>
      <c r="T20" s="26"/>
      <c r="U20" s="24"/>
      <c r="V20" s="26"/>
      <c r="W20" s="25"/>
      <c r="X20" s="26"/>
      <c r="Y20" s="23"/>
      <c r="Z20" s="26"/>
      <c r="AA20" s="24"/>
      <c r="AB20" s="26"/>
      <c r="AC20" s="25"/>
      <c r="AD20" s="26"/>
    </row>
    <row r="21">
      <c r="A21" s="21" t="s">
        <v>42</v>
      </c>
      <c r="B21" s="22" t="s">
        <v>27</v>
      </c>
      <c r="C21" s="22" t="s">
        <v>28</v>
      </c>
      <c r="D21" s="23"/>
      <c r="E21" s="26"/>
      <c r="F21" s="24"/>
      <c r="G21" s="26"/>
      <c r="H21" s="25"/>
      <c r="I21" s="26"/>
      <c r="J21" s="23"/>
      <c r="K21" s="26"/>
      <c r="L21" s="24"/>
      <c r="M21" s="26"/>
      <c r="N21" s="25"/>
      <c r="O21" s="26"/>
      <c r="P21" s="27"/>
      <c r="Q21" s="28"/>
      <c r="R21" s="29"/>
      <c r="S21" s="23"/>
      <c r="T21" s="26"/>
      <c r="U21" s="24"/>
      <c r="V21" s="26"/>
      <c r="W21" s="25"/>
      <c r="X21" s="26"/>
      <c r="Y21" s="23"/>
      <c r="Z21" s="26"/>
      <c r="AA21" s="24"/>
      <c r="AB21" s="26"/>
      <c r="AC21" s="25"/>
      <c r="AD21" s="26"/>
    </row>
    <row r="22">
      <c r="A22" s="21" t="s">
        <v>43</v>
      </c>
      <c r="B22" s="22" t="s">
        <v>27</v>
      </c>
      <c r="C22" s="22" t="s">
        <v>28</v>
      </c>
      <c r="D22" s="23" t="s">
        <v>29</v>
      </c>
      <c r="E22" s="26" t="n">
        <f>9443</f>
        <v>9443.0</v>
      </c>
      <c r="F22" s="24"/>
      <c r="G22" s="26" t="n">
        <f>2024</f>
        <v>2024.0</v>
      </c>
      <c r="H22" s="25"/>
      <c r="I22" s="26" t="n">
        <f>11467</f>
        <v>11467.0</v>
      </c>
      <c r="J22" s="23" t="s">
        <v>29</v>
      </c>
      <c r="K22" s="26" t="n">
        <f>81326990</f>
        <v>8.132699E7</v>
      </c>
      <c r="L22" s="24"/>
      <c r="M22" s="26" t="n">
        <f>1113756</f>
        <v>1113756.0</v>
      </c>
      <c r="N22" s="25" t="s">
        <v>29</v>
      </c>
      <c r="O22" s="26" t="n">
        <f>82440746</f>
        <v>8.2440746E7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3"/>
      <c r="T22" s="26" t="str">
        <f>"－"</f>
        <v>－</v>
      </c>
      <c r="U22" s="24"/>
      <c r="V22" s="26" t="str">
        <f>"－"</f>
        <v>－</v>
      </c>
      <c r="W22" s="25"/>
      <c r="X22" s="26" t="str">
        <f>"－"</f>
        <v>－</v>
      </c>
      <c r="Y22" s="23"/>
      <c r="Z22" s="26" t="n">
        <f>29702</f>
        <v>29702.0</v>
      </c>
      <c r="AA22" s="24"/>
      <c r="AB22" s="26" t="n">
        <f>16839</f>
        <v>16839.0</v>
      </c>
      <c r="AC22" s="25"/>
      <c r="AD22" s="26" t="n">
        <f>46541</f>
        <v>46541.0</v>
      </c>
    </row>
    <row r="23">
      <c r="A23" s="21" t="s">
        <v>44</v>
      </c>
      <c r="B23" s="22" t="s">
        <v>27</v>
      </c>
      <c r="C23" s="22" t="s">
        <v>28</v>
      </c>
      <c r="D23" s="23"/>
      <c r="E23" s="26" t="n">
        <f>389</f>
        <v>389.0</v>
      </c>
      <c r="F23" s="24"/>
      <c r="G23" s="26" t="n">
        <f>3060</f>
        <v>3060.0</v>
      </c>
      <c r="H23" s="25"/>
      <c r="I23" s="26" t="n">
        <f>3449</f>
        <v>3449.0</v>
      </c>
      <c r="J23" s="23"/>
      <c r="K23" s="26" t="n">
        <f>361144</f>
        <v>361144.0</v>
      </c>
      <c r="L23" s="24"/>
      <c r="M23" s="26" t="n">
        <f>1334990</f>
        <v>1334990.0</v>
      </c>
      <c r="N23" s="25"/>
      <c r="O23" s="26" t="n">
        <f>1696134</f>
        <v>1696134.0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3"/>
      <c r="T23" s="26" t="str">
        <f>"－"</f>
        <v>－</v>
      </c>
      <c r="U23" s="24"/>
      <c r="V23" s="26" t="str">
        <f>"－"</f>
        <v>－</v>
      </c>
      <c r="W23" s="25"/>
      <c r="X23" s="26" t="str">
        <f>"－"</f>
        <v>－</v>
      </c>
      <c r="Y23" s="23"/>
      <c r="Z23" s="26" t="n">
        <f>29651</f>
        <v>29651.0</v>
      </c>
      <c r="AA23" s="24"/>
      <c r="AB23" s="26" t="n">
        <f>19899</f>
        <v>19899.0</v>
      </c>
      <c r="AC23" s="25"/>
      <c r="AD23" s="26" t="n">
        <f>49550</f>
        <v>49550.0</v>
      </c>
    </row>
    <row r="24">
      <c r="A24" s="21" t="s">
        <v>45</v>
      </c>
      <c r="B24" s="22" t="s">
        <v>27</v>
      </c>
      <c r="C24" s="22" t="s">
        <v>28</v>
      </c>
      <c r="D24" s="23"/>
      <c r="E24" s="26" t="n">
        <f>1020</f>
        <v>1020.0</v>
      </c>
      <c r="F24" s="24"/>
      <c r="G24" s="26" t="n">
        <f>2040</f>
        <v>2040.0</v>
      </c>
      <c r="H24" s="25"/>
      <c r="I24" s="26" t="n">
        <f>3060</f>
        <v>3060.0</v>
      </c>
      <c r="J24" s="23"/>
      <c r="K24" s="26" t="n">
        <f>756380</f>
        <v>756380.0</v>
      </c>
      <c r="L24" s="24"/>
      <c r="M24" s="26" t="n">
        <f>1908880</f>
        <v>1908880.0</v>
      </c>
      <c r="N24" s="25"/>
      <c r="O24" s="26" t="n">
        <f>2665260</f>
        <v>2665260.0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str">
        <f>"－"</f>
        <v>－</v>
      </c>
      <c r="U24" s="24"/>
      <c r="V24" s="26" t="str">
        <f>"－"</f>
        <v>－</v>
      </c>
      <c r="W24" s="25"/>
      <c r="X24" s="26" t="str">
        <f>"－"</f>
        <v>－</v>
      </c>
      <c r="Y24" s="23"/>
      <c r="Z24" s="26" t="n">
        <f>29671</f>
        <v>29671.0</v>
      </c>
      <c r="AA24" s="24"/>
      <c r="AB24" s="26" t="n">
        <f>19939</f>
        <v>19939.0</v>
      </c>
      <c r="AC24" s="25"/>
      <c r="AD24" s="26" t="n">
        <f>49610</f>
        <v>49610.0</v>
      </c>
    </row>
    <row r="25">
      <c r="A25" s="21" t="s">
        <v>46</v>
      </c>
      <c r="B25" s="22" t="s">
        <v>27</v>
      </c>
      <c r="C25" s="22" t="s">
        <v>28</v>
      </c>
      <c r="D25" s="23"/>
      <c r="E25" s="26" t="n">
        <f>2400</f>
        <v>2400.0</v>
      </c>
      <c r="F25" s="24"/>
      <c r="G25" s="26" t="n">
        <f>310</f>
        <v>310.0</v>
      </c>
      <c r="H25" s="25"/>
      <c r="I25" s="26" t="n">
        <f>2710</f>
        <v>2710.0</v>
      </c>
      <c r="J25" s="23"/>
      <c r="K25" s="26" t="n">
        <f>648000</f>
        <v>648000.0</v>
      </c>
      <c r="L25" s="24"/>
      <c r="M25" s="26" t="n">
        <f>622230</f>
        <v>622230.0</v>
      </c>
      <c r="N25" s="25"/>
      <c r="O25" s="26" t="n">
        <f>1270230</f>
        <v>1270230.0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str">
        <f>"－"</f>
        <v>－</v>
      </c>
      <c r="U25" s="24"/>
      <c r="V25" s="26" t="str">
        <f>"－"</f>
        <v>－</v>
      </c>
      <c r="W25" s="25"/>
      <c r="X25" s="26" t="str">
        <f>"－"</f>
        <v>－</v>
      </c>
      <c r="Y25" s="23"/>
      <c r="Z25" s="26" t="n">
        <f>28071</f>
        <v>28071.0</v>
      </c>
      <c r="AA25" s="24"/>
      <c r="AB25" s="26" t="n">
        <f>19803</f>
        <v>19803.0</v>
      </c>
      <c r="AC25" s="25"/>
      <c r="AD25" s="26" t="n">
        <f>47874</f>
        <v>47874.0</v>
      </c>
    </row>
    <row r="26">
      <c r="A26" s="21" t="s">
        <v>47</v>
      </c>
      <c r="B26" s="22" t="s">
        <v>27</v>
      </c>
      <c r="C26" s="22" t="s">
        <v>28</v>
      </c>
      <c r="D26" s="23"/>
      <c r="E26" s="26" t="n">
        <f>5211</f>
        <v>5211.0</v>
      </c>
      <c r="F26" s="24"/>
      <c r="G26" s="26" t="n">
        <f>1022</f>
        <v>1022.0</v>
      </c>
      <c r="H26" s="25"/>
      <c r="I26" s="26" t="n">
        <f>6233</f>
        <v>6233.0</v>
      </c>
      <c r="J26" s="23"/>
      <c r="K26" s="26" t="n">
        <f>2219515</f>
        <v>2219515.0</v>
      </c>
      <c r="L26" s="24"/>
      <c r="M26" s="26" t="n">
        <f>1243500</f>
        <v>1243500.0</v>
      </c>
      <c r="N26" s="25"/>
      <c r="O26" s="26" t="n">
        <f>3463015</f>
        <v>3463015.0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str">
        <f>"－"</f>
        <v>－</v>
      </c>
      <c r="U26" s="24"/>
      <c r="V26" s="26" t="str">
        <f>"－"</f>
        <v>－</v>
      </c>
      <c r="W26" s="25"/>
      <c r="X26" s="26" t="str">
        <f>"－"</f>
        <v>－</v>
      </c>
      <c r="Y26" s="23"/>
      <c r="Z26" s="26" t="n">
        <f>27272</f>
        <v>27272.0</v>
      </c>
      <c r="AA26" s="24"/>
      <c r="AB26" s="26" t="n">
        <f>18825</f>
        <v>18825.0</v>
      </c>
      <c r="AC26" s="25"/>
      <c r="AD26" s="26" t="n">
        <f>46097</f>
        <v>46097.0</v>
      </c>
    </row>
    <row r="27">
      <c r="A27" s="21" t="s">
        <v>48</v>
      </c>
      <c r="B27" s="22" t="s">
        <v>27</v>
      </c>
      <c r="C27" s="22" t="s">
        <v>28</v>
      </c>
      <c r="D27" s="23"/>
      <c r="E27" s="26"/>
      <c r="F27" s="24"/>
      <c r="G27" s="26"/>
      <c r="H27" s="25"/>
      <c r="I27" s="26"/>
      <c r="J27" s="23"/>
      <c r="K27" s="26"/>
      <c r="L27" s="24"/>
      <c r="M27" s="26"/>
      <c r="N27" s="25"/>
      <c r="O27" s="26"/>
      <c r="P27" s="27"/>
      <c r="Q27" s="28"/>
      <c r="R27" s="29"/>
      <c r="S27" s="23"/>
      <c r="T27" s="26"/>
      <c r="U27" s="24"/>
      <c r="V27" s="26"/>
      <c r="W27" s="25"/>
      <c r="X27" s="26"/>
      <c r="Y27" s="23"/>
      <c r="Z27" s="26"/>
      <c r="AA27" s="24"/>
      <c r="AB27" s="26"/>
      <c r="AC27" s="25"/>
      <c r="AD27" s="26"/>
    </row>
    <row r="28">
      <c r="A28" s="21" t="s">
        <v>49</v>
      </c>
      <c r="B28" s="22" t="s">
        <v>27</v>
      </c>
      <c r="C28" s="22" t="s">
        <v>28</v>
      </c>
      <c r="D28" s="23"/>
      <c r="E28" s="26"/>
      <c r="F28" s="24"/>
      <c r="G28" s="26"/>
      <c r="H28" s="25"/>
      <c r="I28" s="26"/>
      <c r="J28" s="23"/>
      <c r="K28" s="26"/>
      <c r="L28" s="24"/>
      <c r="M28" s="26"/>
      <c r="N28" s="25"/>
      <c r="O28" s="26"/>
      <c r="P28" s="27"/>
      <c r="Q28" s="28"/>
      <c r="R28" s="29"/>
      <c r="S28" s="23"/>
      <c r="T28" s="26"/>
      <c r="U28" s="24"/>
      <c r="V28" s="26"/>
      <c r="W28" s="25"/>
      <c r="X28" s="26"/>
      <c r="Y28" s="23"/>
      <c r="Z28" s="26"/>
      <c r="AA28" s="24"/>
      <c r="AB28" s="26"/>
      <c r="AC28" s="25"/>
      <c r="AD28" s="26"/>
    </row>
    <row r="29">
      <c r="A29" s="21" t="s">
        <v>50</v>
      </c>
      <c r="B29" s="22" t="s">
        <v>27</v>
      </c>
      <c r="C29" s="22" t="s">
        <v>28</v>
      </c>
      <c r="D29" s="23"/>
      <c r="E29" s="26" t="n">
        <f>6022</f>
        <v>6022.0</v>
      </c>
      <c r="F29" s="24"/>
      <c r="G29" s="26" t="n">
        <f>2020</f>
        <v>2020.0</v>
      </c>
      <c r="H29" s="25"/>
      <c r="I29" s="26" t="n">
        <f>8042</f>
        <v>8042.0</v>
      </c>
      <c r="J29" s="23"/>
      <c r="K29" s="26" t="n">
        <f>2603100</f>
        <v>2603100.0</v>
      </c>
      <c r="L29" s="24"/>
      <c r="M29" s="26" t="n">
        <f>1342000</f>
        <v>1342000.0</v>
      </c>
      <c r="N29" s="25"/>
      <c r="O29" s="26" t="n">
        <f>3945100</f>
        <v>3945100.0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3"/>
      <c r="T29" s="26" t="str">
        <f>"－"</f>
        <v>－</v>
      </c>
      <c r="U29" s="24"/>
      <c r="V29" s="26" t="str">
        <f>"－"</f>
        <v>－</v>
      </c>
      <c r="W29" s="25"/>
      <c r="X29" s="26" t="str">
        <f>"－"</f>
        <v>－</v>
      </c>
      <c r="Y29" s="23"/>
      <c r="Z29" s="26" t="n">
        <f>25294</f>
        <v>25294.0</v>
      </c>
      <c r="AA29" s="24"/>
      <c r="AB29" s="26" t="n">
        <f>20825</f>
        <v>20825.0</v>
      </c>
      <c r="AC29" s="25"/>
      <c r="AD29" s="26" t="n">
        <f>46119</f>
        <v>46119.0</v>
      </c>
    </row>
    <row r="30">
      <c r="A30" s="21" t="s">
        <v>51</v>
      </c>
      <c r="B30" s="22" t="s">
        <v>27</v>
      </c>
      <c r="C30" s="22" t="s">
        <v>28</v>
      </c>
      <c r="D30" s="23"/>
      <c r="E30" s="26" t="n">
        <f>100</f>
        <v>100.0</v>
      </c>
      <c r="F30" s="24"/>
      <c r="G30" s="26" t="n">
        <f>1001</f>
        <v>1001.0</v>
      </c>
      <c r="H30" s="25"/>
      <c r="I30" s="26" t="n">
        <f>1101</f>
        <v>1101.0</v>
      </c>
      <c r="J30" s="23"/>
      <c r="K30" s="26" t="n">
        <f>50100</f>
        <v>50100.0</v>
      </c>
      <c r="L30" s="24"/>
      <c r="M30" s="26" t="n">
        <f>511091</f>
        <v>511091.0</v>
      </c>
      <c r="N30" s="25"/>
      <c r="O30" s="26" t="n">
        <f>561191</f>
        <v>561191.0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3"/>
      <c r="T30" s="26" t="str">
        <f>"－"</f>
        <v>－</v>
      </c>
      <c r="U30" s="24"/>
      <c r="V30" s="26" t="str">
        <f>"－"</f>
        <v>－</v>
      </c>
      <c r="W30" s="25"/>
      <c r="X30" s="26" t="str">
        <f>"－"</f>
        <v>－</v>
      </c>
      <c r="Y30" s="23"/>
      <c r="Z30" s="26" t="n">
        <f>25394</f>
        <v>25394.0</v>
      </c>
      <c r="AA30" s="24"/>
      <c r="AB30" s="26" t="n">
        <f>21825</f>
        <v>21825.0</v>
      </c>
      <c r="AC30" s="25"/>
      <c r="AD30" s="26" t="n">
        <f>47219</f>
        <v>47219.0</v>
      </c>
    </row>
    <row r="31">
      <c r="A31" s="21" t="s">
        <v>52</v>
      </c>
      <c r="B31" s="22" t="s">
        <v>27</v>
      </c>
      <c r="C31" s="22" t="s">
        <v>28</v>
      </c>
      <c r="D31" s="23" t="s">
        <v>39</v>
      </c>
      <c r="E31" s="26" t="str">
        <f>"－"</f>
        <v>－</v>
      </c>
      <c r="F31" s="24" t="s">
        <v>39</v>
      </c>
      <c r="G31" s="26" t="n">
        <f>2</f>
        <v>2.0</v>
      </c>
      <c r="H31" s="25" t="s">
        <v>39</v>
      </c>
      <c r="I31" s="26" t="n">
        <f>2</f>
        <v>2.0</v>
      </c>
      <c r="J31" s="23" t="s">
        <v>39</v>
      </c>
      <c r="K31" s="26" t="str">
        <f>"－"</f>
        <v>－</v>
      </c>
      <c r="L31" s="24" t="s">
        <v>39</v>
      </c>
      <c r="M31" s="26" t="n">
        <f>1660</f>
        <v>1660.0</v>
      </c>
      <c r="N31" s="25" t="s">
        <v>39</v>
      </c>
      <c r="O31" s="26" t="n">
        <f>1660</f>
        <v>1660.0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str">
        <f>"－"</f>
        <v>－</v>
      </c>
      <c r="U31" s="24"/>
      <c r="V31" s="26" t="str">
        <f>"－"</f>
        <v>－</v>
      </c>
      <c r="W31" s="25"/>
      <c r="X31" s="26" t="str">
        <f>"－"</f>
        <v>－</v>
      </c>
      <c r="Y31" s="23"/>
      <c r="Z31" s="26" t="n">
        <f>25394</f>
        <v>25394.0</v>
      </c>
      <c r="AA31" s="24"/>
      <c r="AB31" s="26" t="n">
        <f>21825</f>
        <v>21825.0</v>
      </c>
      <c r="AC31" s="25"/>
      <c r="AD31" s="26" t="n">
        <f>47219</f>
        <v>47219.0</v>
      </c>
    </row>
    <row r="32">
      <c r="A32" s="21" t="s">
        <v>53</v>
      </c>
      <c r="B32" s="22" t="s">
        <v>27</v>
      </c>
      <c r="C32" s="22" t="s">
        <v>28</v>
      </c>
      <c r="D32" s="23"/>
      <c r="E32" s="26" t="n">
        <f>1265</f>
        <v>1265.0</v>
      </c>
      <c r="F32" s="24"/>
      <c r="G32" s="26" t="n">
        <f>10</f>
        <v>10.0</v>
      </c>
      <c r="H32" s="25"/>
      <c r="I32" s="26" t="n">
        <f>1275</f>
        <v>1275.0</v>
      </c>
      <c r="J32" s="23"/>
      <c r="K32" s="26" t="n">
        <f>7835430</f>
        <v>7835430.0</v>
      </c>
      <c r="L32" s="24"/>
      <c r="M32" s="26" t="n">
        <f>10500</f>
        <v>10500.0</v>
      </c>
      <c r="N32" s="25"/>
      <c r="O32" s="26" t="n">
        <f>7845930</f>
        <v>7845930.0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/>
      <c r="T32" s="26" t="str">
        <f>"－"</f>
        <v>－</v>
      </c>
      <c r="U32" s="24"/>
      <c r="V32" s="26" t="str">
        <f>"－"</f>
        <v>－</v>
      </c>
      <c r="W32" s="25"/>
      <c r="X32" s="26" t="str">
        <f>"－"</f>
        <v>－</v>
      </c>
      <c r="Y32" s="23"/>
      <c r="Z32" s="26" t="n">
        <f>26659</f>
        <v>26659.0</v>
      </c>
      <c r="AA32" s="24"/>
      <c r="AB32" s="26" t="n">
        <f>21835</f>
        <v>21835.0</v>
      </c>
      <c r="AC32" s="25"/>
      <c r="AD32" s="26" t="n">
        <f>48494</f>
        <v>48494.0</v>
      </c>
    </row>
    <row r="33">
      <c r="A33" s="21" t="s">
        <v>54</v>
      </c>
      <c r="B33" s="22" t="s">
        <v>27</v>
      </c>
      <c r="C33" s="22" t="s">
        <v>28</v>
      </c>
      <c r="D33" s="23"/>
      <c r="E33" s="26" t="n">
        <f>16</f>
        <v>16.0</v>
      </c>
      <c r="F33" s="24"/>
      <c r="G33" s="26" t="n">
        <f>1080</f>
        <v>1080.0</v>
      </c>
      <c r="H33" s="25"/>
      <c r="I33" s="26" t="n">
        <f>1096</f>
        <v>1096.0</v>
      </c>
      <c r="J33" s="23"/>
      <c r="K33" s="26" t="n">
        <f>3174</f>
        <v>3174.0</v>
      </c>
      <c r="L33" s="24"/>
      <c r="M33" s="26" t="n">
        <f>944000</f>
        <v>944000.0</v>
      </c>
      <c r="N33" s="25"/>
      <c r="O33" s="26" t="n">
        <f>947174</f>
        <v>947174.0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str">
        <f>"－"</f>
        <v>－</v>
      </c>
      <c r="U33" s="24"/>
      <c r="V33" s="26" t="str">
        <f>"－"</f>
        <v>－</v>
      </c>
      <c r="W33" s="25"/>
      <c r="X33" s="26" t="str">
        <f>"－"</f>
        <v>－</v>
      </c>
      <c r="Y33" s="23"/>
      <c r="Z33" s="26" t="n">
        <f>26675</f>
        <v>26675.0</v>
      </c>
      <c r="AA33" s="24"/>
      <c r="AB33" s="26" t="n">
        <f>22915</f>
        <v>22915.0</v>
      </c>
      <c r="AC33" s="25"/>
      <c r="AD33" s="26" t="n">
        <f>49590</f>
        <v>49590.0</v>
      </c>
    </row>
    <row r="34">
      <c r="A34" s="21" t="s">
        <v>55</v>
      </c>
      <c r="B34" s="22" t="s">
        <v>27</v>
      </c>
      <c r="C34" s="22" t="s">
        <v>28</v>
      </c>
      <c r="D34" s="23"/>
      <c r="E34" s="26"/>
      <c r="F34" s="24"/>
      <c r="G34" s="26"/>
      <c r="H34" s="25"/>
      <c r="I34" s="26"/>
      <c r="J34" s="23"/>
      <c r="K34" s="26"/>
      <c r="L34" s="24"/>
      <c r="M34" s="26"/>
      <c r="N34" s="25"/>
      <c r="O34" s="26"/>
      <c r="P34" s="27"/>
      <c r="Q34" s="28"/>
      <c r="R34" s="29"/>
      <c r="S34" s="23"/>
      <c r="T34" s="26"/>
      <c r="U34" s="24"/>
      <c r="V34" s="26"/>
      <c r="W34" s="25"/>
      <c r="X34" s="26"/>
      <c r="Y34" s="23"/>
      <c r="Z34" s="26"/>
      <c r="AA34" s="24"/>
      <c r="AB34" s="26"/>
      <c r="AC34" s="25"/>
      <c r="AD34" s="26"/>
    </row>
    <row r="35">
      <c r="A35" s="21" t="s">
        <v>56</v>
      </c>
      <c r="B35" s="22" t="s">
        <v>27</v>
      </c>
      <c r="C35" s="22" t="s">
        <v>28</v>
      </c>
      <c r="D35" s="23"/>
      <c r="E35" s="26"/>
      <c r="F35" s="24"/>
      <c r="G35" s="26"/>
      <c r="H35" s="25"/>
      <c r="I35" s="26"/>
      <c r="J35" s="23"/>
      <c r="K35" s="26"/>
      <c r="L35" s="24"/>
      <c r="M35" s="26"/>
      <c r="N35" s="25"/>
      <c r="O35" s="26"/>
      <c r="P35" s="27"/>
      <c r="Q35" s="28"/>
      <c r="R35" s="29"/>
      <c r="S35" s="23"/>
      <c r="T35" s="26"/>
      <c r="U35" s="24"/>
      <c r="V35" s="26"/>
      <c r="W35" s="25"/>
      <c r="X35" s="26"/>
      <c r="Y35" s="23"/>
      <c r="Z35" s="26"/>
      <c r="AA35" s="24"/>
      <c r="AB35" s="26"/>
      <c r="AC35" s="25"/>
      <c r="AD35" s="26"/>
    </row>
    <row r="36">
      <c r="A36" s="21" t="s">
        <v>57</v>
      </c>
      <c r="B36" s="22" t="s">
        <v>27</v>
      </c>
      <c r="C36" s="22" t="s">
        <v>28</v>
      </c>
      <c r="D36" s="23"/>
      <c r="E36" s="26" t="n">
        <f>6000</f>
        <v>6000.0</v>
      </c>
      <c r="F36" s="24"/>
      <c r="G36" s="26" t="n">
        <f>4000</f>
        <v>4000.0</v>
      </c>
      <c r="H36" s="25"/>
      <c r="I36" s="26" t="n">
        <f>10000</f>
        <v>10000.0</v>
      </c>
      <c r="J36" s="23"/>
      <c r="K36" s="26" t="n">
        <f>3994000</f>
        <v>3994000.0</v>
      </c>
      <c r="L36" s="24"/>
      <c r="M36" s="26" t="n">
        <f>2189000</f>
        <v>2189000.0</v>
      </c>
      <c r="N36" s="25"/>
      <c r="O36" s="26" t="n">
        <f>6183000</f>
        <v>6183000.0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str">
        <f>"－"</f>
        <v>－</v>
      </c>
      <c r="U36" s="24"/>
      <c r="V36" s="26" t="str">
        <f>"－"</f>
        <v>－</v>
      </c>
      <c r="W36" s="25"/>
      <c r="X36" s="26" t="str">
        <f>"－"</f>
        <v>－</v>
      </c>
      <c r="Y36" s="23"/>
      <c r="Z36" s="26" t="n">
        <f>26675</f>
        <v>26675.0</v>
      </c>
      <c r="AA36" s="24"/>
      <c r="AB36" s="26" t="n">
        <f>18915</f>
        <v>18915.0</v>
      </c>
      <c r="AC36" s="25"/>
      <c r="AD36" s="26" t="n">
        <f>45590</f>
        <v>45590.0</v>
      </c>
    </row>
    <row r="37">
      <c r="A37" s="21" t="s">
        <v>58</v>
      </c>
      <c r="B37" s="22" t="s">
        <v>27</v>
      </c>
      <c r="C37" s="22" t="s">
        <v>28</v>
      </c>
      <c r="D37" s="23"/>
      <c r="E37" s="26" t="n">
        <f>3050</f>
        <v>3050.0</v>
      </c>
      <c r="F37" s="24"/>
      <c r="G37" s="26" t="n">
        <f>12000</f>
        <v>12000.0</v>
      </c>
      <c r="H37" s="25"/>
      <c r="I37" s="26" t="n">
        <f>15050</f>
        <v>15050.0</v>
      </c>
      <c r="J37" s="23"/>
      <c r="K37" s="26" t="n">
        <f>2598500</f>
        <v>2598500.0</v>
      </c>
      <c r="L37" s="24" t="s">
        <v>29</v>
      </c>
      <c r="M37" s="26" t="n">
        <f>10110000</f>
        <v>1.011E7</v>
      </c>
      <c r="N37" s="25"/>
      <c r="O37" s="26" t="n">
        <f>12708500</f>
        <v>1.27085E7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3"/>
      <c r="T37" s="26" t="str">
        <f>"－"</f>
        <v>－</v>
      </c>
      <c r="U37" s="24"/>
      <c r="V37" s="26" t="str">
        <f>"－"</f>
        <v>－</v>
      </c>
      <c r="W37" s="25"/>
      <c r="X37" s="26" t="str">
        <f>"－"</f>
        <v>－</v>
      </c>
      <c r="Y37" s="23"/>
      <c r="Z37" s="26" t="n">
        <f>29725</f>
        <v>29725.0</v>
      </c>
      <c r="AA37" s="24"/>
      <c r="AB37" s="26" t="n">
        <f>18885</f>
        <v>18885.0</v>
      </c>
      <c r="AC37" s="25"/>
      <c r="AD37" s="26" t="n">
        <f>48610</f>
        <v>48610.0</v>
      </c>
    </row>
    <row r="38">
      <c r="A38" s="21" t="s">
        <v>59</v>
      </c>
      <c r="B38" s="22" t="s">
        <v>27</v>
      </c>
      <c r="C38" s="22" t="s">
        <v>28</v>
      </c>
      <c r="D38" s="23"/>
      <c r="E38" s="26" t="n">
        <f>7671</f>
        <v>7671.0</v>
      </c>
      <c r="F38" s="24"/>
      <c r="G38" s="26" t="n">
        <f>10011</f>
        <v>10011.0</v>
      </c>
      <c r="H38" s="25" t="s">
        <v>29</v>
      </c>
      <c r="I38" s="26" t="n">
        <f>17682</f>
        <v>17682.0</v>
      </c>
      <c r="J38" s="23"/>
      <c r="K38" s="26" t="n">
        <f>53782220</f>
        <v>5.378222E7</v>
      </c>
      <c r="L38" s="24"/>
      <c r="M38" s="26" t="n">
        <f>5901990</f>
        <v>5901990.0</v>
      </c>
      <c r="N38" s="25"/>
      <c r="O38" s="26" t="n">
        <f>59684210</f>
        <v>5.968421E7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3"/>
      <c r="T38" s="26" t="str">
        <f>"－"</f>
        <v>－</v>
      </c>
      <c r="U38" s="24"/>
      <c r="V38" s="26" t="str">
        <f>"－"</f>
        <v>－</v>
      </c>
      <c r="W38" s="25"/>
      <c r="X38" s="26" t="str">
        <f>"－"</f>
        <v>－</v>
      </c>
      <c r="Y38" s="23"/>
      <c r="Z38" s="26" t="n">
        <f>37396</f>
        <v>37396.0</v>
      </c>
      <c r="AA38" s="24"/>
      <c r="AB38" s="26" t="n">
        <f>17886</f>
        <v>17886.0</v>
      </c>
      <c r="AC38" s="25"/>
      <c r="AD38" s="26" t="n">
        <f>55282</f>
        <v>55282.0</v>
      </c>
    </row>
    <row r="39">
      <c r="A39" s="21" t="s">
        <v>60</v>
      </c>
      <c r="B39" s="22" t="s">
        <v>27</v>
      </c>
      <c r="C39" s="22" t="s">
        <v>28</v>
      </c>
      <c r="D39" s="23"/>
      <c r="E39" s="26" t="n">
        <f>1033</f>
        <v>1033.0</v>
      </c>
      <c r="F39" s="24"/>
      <c r="G39" s="26" t="n">
        <f>1000</f>
        <v>1000.0</v>
      </c>
      <c r="H39" s="25"/>
      <c r="I39" s="26" t="n">
        <f>2033</f>
        <v>2033.0</v>
      </c>
      <c r="J39" s="23"/>
      <c r="K39" s="26" t="n">
        <f>4309862</f>
        <v>4309862.0</v>
      </c>
      <c r="L39" s="24"/>
      <c r="M39" s="26" t="n">
        <f>320000</f>
        <v>320000.0</v>
      </c>
      <c r="N39" s="25"/>
      <c r="O39" s="26" t="n">
        <f>4629862</f>
        <v>4629862.0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3"/>
      <c r="T39" s="26" t="str">
        <f>"－"</f>
        <v>－</v>
      </c>
      <c r="U39" s="24"/>
      <c r="V39" s="26" t="str">
        <f>"－"</f>
        <v>－</v>
      </c>
      <c r="W39" s="25"/>
      <c r="X39" s="26" t="str">
        <f>"－"</f>
        <v>－</v>
      </c>
      <c r="Y39" s="23"/>
      <c r="Z39" s="26" t="n">
        <f>38429</f>
        <v>38429.0</v>
      </c>
      <c r="AA39" s="24"/>
      <c r="AB39" s="26" t="n">
        <f>18886</f>
        <v>18886.0</v>
      </c>
      <c r="AC39" s="25"/>
      <c r="AD39" s="26" t="n">
        <f>57315</f>
        <v>57315.0</v>
      </c>
    </row>
    <row r="40">
      <c r="A40" s="21" t="s">
        <v>61</v>
      </c>
      <c r="B40" s="22" t="s">
        <v>27</v>
      </c>
      <c r="C40" s="22" t="s">
        <v>28</v>
      </c>
      <c r="D40" s="23"/>
      <c r="E40" s="26" t="n">
        <f>200</f>
        <v>200.0</v>
      </c>
      <c r="F40" s="24"/>
      <c r="G40" s="26" t="n">
        <f>3000</f>
        <v>3000.0</v>
      </c>
      <c r="H40" s="25"/>
      <c r="I40" s="26" t="n">
        <f>3200</f>
        <v>3200.0</v>
      </c>
      <c r="J40" s="23"/>
      <c r="K40" s="26" t="n">
        <f>1628000</f>
        <v>1628000.0</v>
      </c>
      <c r="L40" s="24"/>
      <c r="M40" s="26" t="n">
        <f>1676000</f>
        <v>1676000.0</v>
      </c>
      <c r="N40" s="25"/>
      <c r="O40" s="26" t="n">
        <f>3304000</f>
        <v>3304000.0</v>
      </c>
      <c r="P40" s="27" t="str">
        <f>"－"</f>
        <v>－</v>
      </c>
      <c r="Q40" s="28" t="str">
        <f>"－"</f>
        <v>－</v>
      </c>
      <c r="R40" s="29" t="str">
        <f>"－"</f>
        <v>－</v>
      </c>
      <c r="S40" s="23"/>
      <c r="T40" s="26" t="str">
        <f>"－"</f>
        <v>－</v>
      </c>
      <c r="U40" s="24"/>
      <c r="V40" s="26" t="str">
        <f>"－"</f>
        <v>－</v>
      </c>
      <c r="W40" s="25"/>
      <c r="X40" s="26" t="str">
        <f>"－"</f>
        <v>－</v>
      </c>
      <c r="Y40" s="23"/>
      <c r="Z40" s="26" t="n">
        <f>38629</f>
        <v>38629.0</v>
      </c>
      <c r="AA40" s="24"/>
      <c r="AB40" s="26" t="n">
        <f>21886</f>
        <v>21886.0</v>
      </c>
      <c r="AC40" s="25"/>
      <c r="AD40" s="26" t="n">
        <f>60515</f>
        <v>60515.0</v>
      </c>
    </row>
  </sheetData>
  <mergeCells count="38"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Y9:Z9"/>
    <mergeCell ref="L9:M9"/>
    <mergeCell ref="N9:O9"/>
    <mergeCell ref="S9:T9"/>
    <mergeCell ref="U9:V9"/>
    <mergeCell ref="W9:X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BO_DM0034</vt:lpstr>
      <vt:lpstr>BO_DM0034!Print_Titles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2018-10-23T05:34:15Z</dcterms:created>
  <cp:lastPrinted>2018-10-23T05:37:37Z</cp:lastPrinted>
  <dcterms:modified xsi:type="dcterms:W3CDTF">2020-09-04T01:52:43Z</dcterms:modified>
</cp:coreProperties>
</file>