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M0034" r:id="rId1" sheetId="1"/>
  </sheets>
  <definedNames>
    <definedName localSheetId="0" name="_xlnm.Print_Titles">BO_DM0034!$4:$9</definedName>
  </definedNames>
  <calcPr calcId="145621"/>
</workbook>
</file>

<file path=xl/sharedStrings.xml><?xml version="1.0" encoding="utf-8"?>
<sst xmlns="http://schemas.openxmlformats.org/spreadsheetml/2006/main" count="167" uniqueCount="61">
  <si>
    <t>有 価 証 券 オ プ シ ョ ン 取 引 取 引 状 況（日別）</t>
    <rPh eb="1" sb="0">
      <t>ユウ</t>
    </rPh>
    <rPh eb="3" sb="2">
      <t>アタイ</t>
    </rPh>
    <rPh eb="5" sb="4">
      <t>アカシ</t>
    </rPh>
    <rPh eb="7" sb="6">
      <t>ケン</t>
    </rPh>
    <rPh eb="19" sb="18">
      <t>トリ</t>
    </rPh>
    <rPh eb="21" sb="20">
      <t>イン</t>
    </rPh>
    <rPh eb="23" sb="22">
      <t>トリ</t>
    </rPh>
    <rPh eb="25" sb="24">
      <t>イン</t>
    </rPh>
    <rPh eb="27" sb="26">
      <t>ジョウ</t>
    </rPh>
    <rPh eb="29" sb="28">
      <t>キョウ</t>
    </rPh>
    <rPh eb="31" sb="30">
      <t>ヒ</t>
    </rPh>
    <rPh eb="32" sb="31">
      <t>ベツ</t>
    </rPh>
    <phoneticPr fontId="5"/>
  </si>
  <si>
    <t>Trading of Securities Options (Daily)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</si>
  <si>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5"/>
  </si>
  <si>
    <t>（単位 units. 円 ￥.）</t>
    <phoneticPr fontId="5"/>
  </si>
  <si>
    <t>月日</t>
  </si>
  <si>
    <t>商品等</t>
    <rPh eb="2" sb="0">
      <t>ショウヒン</t>
    </rPh>
    <rPh eb="3" sb="2">
      <t>ナド</t>
    </rPh>
    <phoneticPr fontId="5"/>
  </si>
  <si>
    <t>Products</t>
    <phoneticPr fontId="5"/>
  </si>
  <si>
    <t>取　引　高</t>
    <phoneticPr fontId="5"/>
  </si>
  <si>
    <t>取　引　高</t>
  </si>
  <si>
    <t>取　　　引　　　金　　　額</t>
    <phoneticPr fontId="5"/>
  </si>
  <si>
    <t>権　　利　　行　　使　　数　　量</t>
    <phoneticPr fontId="5"/>
  </si>
  <si>
    <t>ギ　ブ　・　ア　ッ　プ　数　量</t>
    <phoneticPr fontId="5"/>
  </si>
  <si>
    <t>建　　玉　　現　　在　　高</t>
    <phoneticPr fontId="5"/>
  </si>
  <si>
    <t>プットオプション</t>
    <phoneticPr fontId="5"/>
  </si>
  <si>
    <t>コールオプション</t>
    <phoneticPr fontId="5"/>
  </si>
  <si>
    <t>合計</t>
    <rPh eb="2" sb="0">
      <t>ゴウケイ</t>
    </rPh>
    <phoneticPr fontId="5"/>
  </si>
  <si>
    <t>合計</t>
    <phoneticPr fontId="5"/>
  </si>
  <si>
    <t>Date</t>
  </si>
  <si>
    <t>Trading Volume</t>
    <phoneticPr fontId="5"/>
  </si>
  <si>
    <t>Trading Value</t>
    <phoneticPr fontId="5"/>
  </si>
  <si>
    <t>Contracts Exercised</t>
    <phoneticPr fontId="5"/>
  </si>
  <si>
    <t>Give Up Volume</t>
    <phoneticPr fontId="5"/>
  </si>
  <si>
    <t>Open Interest</t>
    <phoneticPr fontId="5"/>
  </si>
  <si>
    <t>Put Options</t>
    <phoneticPr fontId="5"/>
  </si>
  <si>
    <t>Call Options</t>
    <phoneticPr fontId="5"/>
  </si>
  <si>
    <t>Total</t>
    <phoneticPr fontId="5"/>
  </si>
  <si>
    <t>9.1</t>
  </si>
  <si>
    <t>有価証券オプション</t>
  </si>
  <si>
    <t>Securities Options</t>
  </si>
  <si>
    <t>2</t>
  </si>
  <si>
    <t>◎●</t>
  </si>
  <si>
    <t>3</t>
  </si>
  <si>
    <t>4</t>
  </si>
  <si>
    <t>●</t>
  </si>
  <si>
    <t>5</t>
  </si>
  <si>
    <t>6</t>
  </si>
  <si>
    <t>7</t>
  </si>
  <si>
    <t>8</t>
  </si>
  <si>
    <t>9</t>
  </si>
  <si>
    <t>◎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</si>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</sst>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4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4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/>
    <xf borderId="0" fillId="0" fontId="2" numFmtId="0">
      <alignment vertical="center"/>
    </xf>
    <xf applyAlignment="0" applyBorder="0" applyFill="0" applyFont="0" applyProtection="0" borderId="0" fillId="0" fontId="9" numFmtId="9"/>
    <xf borderId="0" fillId="0" fontId="12" numFmtId="0"/>
    <xf borderId="0" fillId="0" fontId="7" numFmtId="0"/>
    <xf applyAlignment="0" applyBorder="0" applyNumberFormat="0" applyProtection="0" borderId="0" fillId="3" fontId="13" numFmtId="0"/>
    <xf applyAlignment="0" applyBorder="0" applyNumberFormat="0" applyProtection="0" borderId="0" fillId="4" fontId="13" numFmtId="0"/>
    <xf applyAlignment="0" applyBorder="0" applyNumberFormat="0" applyProtection="0" borderId="0" fillId="5" fontId="13" numFmtId="0"/>
    <xf applyAlignment="0" applyBorder="0" applyNumberFormat="0" applyProtection="0" borderId="0" fillId="6" fontId="13" numFmtId="0"/>
    <xf applyAlignment="0" applyBorder="0" applyNumberFormat="0" applyProtection="0" borderId="0" fillId="7" fontId="13" numFmtId="0"/>
    <xf applyAlignment="0" applyBorder="0" applyNumberFormat="0" applyProtection="0" borderId="0" fillId="8" fontId="13" numFmtId="0"/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1" fontId="13" numFmtId="0"/>
    <xf applyAlignment="0" applyBorder="0" applyNumberFormat="0" applyProtection="0" borderId="0" fillId="6" fontId="13" numFmtId="0"/>
    <xf applyAlignment="0" applyBorder="0" applyNumberFormat="0" applyProtection="0" borderId="0" fillId="9" fontId="13" numFmtId="0"/>
    <xf applyAlignment="0" applyBorder="0" applyNumberFormat="0" applyProtection="0" borderId="0" fillId="12" fontId="13" numFmtId="0"/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3" fontId="15" numFmtId="0"/>
    <xf applyAlignment="0" applyBorder="0" applyNumberFormat="0" applyProtection="0" borderId="0" fillId="10" fontId="15" numFmtId="0"/>
    <xf applyAlignment="0" applyBorder="0" applyNumberFormat="0" applyProtection="0" borderId="0" fillId="11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16" fontId="15" numFmtId="0"/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7" fontId="15" numFmtId="0"/>
    <xf applyAlignment="0" applyBorder="0" applyNumberFormat="0" applyProtection="0" borderId="0" fillId="18" fontId="15" numFmtId="0"/>
    <xf applyAlignment="0" applyBorder="0" applyNumberFormat="0" applyProtection="0" borderId="0" fillId="19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20" fontId="15" numFmtId="0"/>
    <xf borderId="0" fillId="0" fontId="17" numFmtId="0">
      <alignment horizontal="center" wrapText="1"/>
      <protection locked="0"/>
    </xf>
    <xf borderId="0" fillId="0" fontId="18" numFmtId="0"/>
    <xf applyAlignment="0" applyBorder="0" applyNumberFormat="0" applyProtection="0" borderId="0" fillId="4" fontId="19" numFmtId="0"/>
    <xf applyAlignment="0" applyBorder="0" applyFill="0" applyNumberFormat="0" applyProtection="0" borderId="0" fillId="0" fontId="20" numFmtId="0"/>
    <xf applyAlignment="0" applyBorder="0" applyFill="0" borderId="0" fillId="0" fontId="13" numFmtId="176"/>
    <xf applyAlignment="0" applyBorder="0" applyFill="0" borderId="0" fillId="0" fontId="8" numFmtId="177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5" fillId="22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5" fontId="27" numFmtId="0"/>
    <xf applyAlignment="0" applyBorder="0" applyNumberFormat="0" applyProtection="0" borderId="0" fillId="23" fontId="28" numFmtId="38"/>
    <xf borderId="0" fillId="24" fontId="29" numFmtId="0"/>
    <xf applyAlignment="0" applyNumberFormat="0" applyProtection="0" borderId="3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applyAlignment="0" applyFill="0" applyNumberFormat="0" applyProtection="0" borderId="37" fillId="0" fontId="31" numFmtId="0"/>
    <xf applyAlignment="0" applyFill="0" applyNumberFormat="0" applyProtection="0" borderId="38" fillId="0" fontId="32" numFmtId="0"/>
    <xf applyAlignment="0" applyFill="0" applyNumberFormat="0" applyProtection="0" borderId="39" fillId="0" fontId="33" numFmtId="0"/>
    <xf applyAlignment="0" applyBorder="0" applyFill="0" applyNumberFormat="0" applyProtection="0" borderId="0" fillId="0" fontId="33" numFmtId="0"/>
    <xf applyBorder="0" borderId="0" fillId="0" fontId="8" numFmtId="0"/>
    <xf applyAlignment="0" applyNumberFormat="0" applyProtection="0" borderId="34" fillId="8" fontId="34" numFmtId="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borderId="0" fillId="0" fontId="8" numFmtId="0"/>
    <xf applyAlignment="0" applyFill="0" applyNumberFormat="0" applyProtection="0" borderId="41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6" fontId="37" numFmtId="0"/>
    <xf borderId="0" fillId="0" fontId="38" numFmtId="37"/>
    <xf borderId="0" fillId="0" fontId="39" numFmtId="182"/>
    <xf borderId="0" fillId="0" fontId="8" numFmtId="183"/>
    <xf borderId="0" fillId="0" fontId="8" numFmtId="183"/>
    <xf borderId="0" fillId="0" fontId="39" numFmtId="182"/>
    <xf borderId="0" fillId="0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borderId="0" fillId="0" fontId="17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44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borderId="0" fillId="0" fontId="53" numFmtId="0"/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6" fillId="28" fontId="71" numFmtId="49"/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64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9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80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1" numFmtId="0">
      <alignment vertical="center"/>
    </xf>
    <xf borderId="0" fillId="0" fontId="66" numFmtId="0"/>
    <xf borderId="0" fillId="0" fontId="81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9" numFmtId="0"/>
    <xf borderId="0" fillId="0" fontId="64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8" numFmtId="0">
      <alignment vertical="center"/>
    </xf>
    <xf borderId="0" fillId="0" fontId="83" numFmtId="0"/>
    <xf borderId="0" fillId="0" fontId="66" numFmtId="0"/>
    <xf borderId="0" fillId="0" fontId="8" numFmtId="0">
      <alignment vertical="center"/>
    </xf>
    <xf borderId="0" fillId="0" fontId="66" numFmtId="0">
      <alignment vertical="center"/>
    </xf>
    <xf borderId="0" fillId="0" fontId="66" numFmtId="0"/>
    <xf borderId="0" fillId="0" fontId="7" numFmtId="0">
      <alignment vertical="center"/>
    </xf>
    <xf borderId="0" fillId="0" fontId="8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9" numFmtId="0"/>
    <xf borderId="0" fillId="0" fontId="79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4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>
      <alignment vertical="center"/>
    </xf>
    <xf borderId="0" fillId="0" fontId="64" numFmtId="0">
      <alignment vertical="center"/>
    </xf>
    <xf borderId="0" fillId="0" fontId="83" numFmtId="0"/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7" numFmtId="0"/>
    <xf borderId="0" fillId="0" fontId="7" numFmtId="0"/>
    <xf borderId="0" fillId="0" fontId="83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83" numFmtId="0"/>
    <xf borderId="0" fillId="0" fontId="7" numFmtId="0"/>
    <xf borderId="0" fillId="0" fontId="83" numFmtId="0"/>
    <xf borderId="0" fillId="0" fontId="1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4" numFmtId="0">
      <alignment vertical="center"/>
    </xf>
    <xf borderId="0" fillId="0" fontId="7" numFmtId="0"/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7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8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/>
    <xf borderId="0" fillId="0" fontId="89" numFmtId="0"/>
    <xf borderId="0" fillId="0" fontId="53" numFmtId="0"/>
    <xf applyBorder="0" applyFill="0" borderId="0" fillId="0" fontId="77" numFmtId="49"/>
    <xf borderId="0" fillId="0" fontId="90" numFmtId="188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borderId="0" fillId="0" fontId="7" numFmtId="0"/>
  </cellStyleXfs>
  <cellXfs count="50">
    <xf borderId="0" fillId="0" fontId="0" numFmtId="0" xfId="0"/>
    <xf applyFont="1" borderId="0" fillId="0" fontId="6" numFmtId="0" xfId="1">
      <alignment vertical="center"/>
    </xf>
    <xf applyBorder="1" applyFont="1" borderId="0" fillId="0" fontId="6" numFmtId="0" xfId="1">
      <alignment vertical="center"/>
    </xf>
    <xf applyAlignment="1" applyFont="1" borderId="0" fillId="0" fontId="7" numFmtId="0" xfId="0">
      <alignment vertical="center"/>
    </xf>
    <xf applyAlignment="1" applyFont="1" borderId="0" fillId="0" fontId="11" numFmtId="0" xfId="0">
      <alignment vertical="center"/>
    </xf>
    <xf applyFont="1" borderId="0" fillId="0" fontId="9" numFmtId="0" xfId="1">
      <alignment vertical="center"/>
    </xf>
    <xf applyAlignment="1" applyFont="1" borderId="0" fillId="0" fontId="9" numFmtId="0" xfId="0">
      <alignment vertical="center"/>
    </xf>
    <xf applyAlignment="1" applyFill="1" applyFont="1" applyNumberFormat="1" borderId="0" fillId="0" fontId="3" numFmtId="0" xfId="1">
      <alignment vertical="center"/>
    </xf>
    <xf applyAlignment="1" applyBorder="1" applyFill="1" applyFont="1" applyNumberFormat="1" borderId="0" fillId="0" fontId="3" numFmtId="0" xfId="1">
      <alignment vertical="center"/>
    </xf>
    <xf applyAlignment="1" applyBorder="1" applyFill="1" applyFont="1" applyNumberFormat="1" borderId="2" fillId="0" fontId="8" numFmtId="0" xfId="0">
      <alignment vertical="center"/>
    </xf>
    <xf applyAlignment="1" applyFill="1" applyFont="1" borderId="0" fillId="0" fontId="9" numFmtId="0" xfId="0">
      <alignment vertical="center"/>
    </xf>
    <xf applyAlignment="1" applyFill="1" applyFont="1" borderId="0" fillId="0" fontId="9" numFmtId="0" xfId="0">
      <alignment horizontal="right" vertical="center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4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15" fillId="0" fontId="8" numFmtId="0" xfId="0">
      <alignment horizontal="center" vertical="center" wrapText="1"/>
    </xf>
    <xf applyAlignment="1" applyBorder="1" applyFill="1" applyFont="1" applyNumberFormat="1" borderId="16" fillId="0" fontId="8" numFmtId="0" xfId="0">
      <alignment horizontal="center" vertical="center" wrapText="1"/>
    </xf>
    <xf applyAlignment="1" applyBorder="1" applyFill="1" applyFont="1" applyNumberFormat="1" borderId="17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26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  <xf applyAlignment="1" applyBorder="1" applyFont="1" applyNumberFormat="1" borderId="27" fillId="0" fontId="10" numFmtId="49" xfId="0">
      <alignment horizontal="right" vertical="top" wrapText="1"/>
    </xf>
    <xf applyAlignment="1" applyBorder="1" applyFont="1" applyNumberFormat="1" borderId="27" fillId="0" fontId="10" numFmtId="49" xfId="0">
      <alignment horizontal="left" vertical="top" wrapText="1"/>
    </xf>
    <xf applyAlignment="1" applyBorder="1" applyFont="1" applyNumberFormat="1" borderId="28" fillId="0" fontId="10" numFmtId="49" xfId="0">
      <alignment horizontal="center" vertical="top" wrapText="1"/>
    </xf>
    <xf applyAlignment="1" applyBorder="1" applyFont="1" applyNumberFormat="1" borderId="30" fillId="0" fontId="10" numFmtId="49" xfId="0">
      <alignment horizontal="center" vertical="top" wrapText="1"/>
    </xf>
    <xf applyAlignment="1" applyBorder="1" applyFont="1" applyNumberFormat="1" borderId="31" fillId="0" fontId="10" numFmtId="49" xfId="0">
      <alignment horizontal="center" vertical="top" wrapText="1"/>
    </xf>
    <xf applyAlignment="1" applyBorder="1" applyFont="1" applyNumberFormat="1" borderId="29" fillId="0" fontId="10" numFmtId="3" quotePrefix="1" xfId="1">
      <alignment horizontal="right" vertical="top" wrapText="1"/>
    </xf>
    <xf applyAlignment="1" applyBorder="1" applyFont="1" applyNumberFormat="1" borderId="32" fillId="0" fontId="10" numFmtId="3" quotePrefix="1" xfId="1">
      <alignment horizontal="right" vertical="top" wrapText="1"/>
    </xf>
    <xf applyAlignment="1" applyBorder="1" applyFont="1" applyNumberFormat="1" borderId="30" fillId="0" fontId="10" numFmtId="3" quotePrefix="1" xfId="1">
      <alignment horizontal="right" vertical="top" wrapText="1"/>
    </xf>
    <xf applyAlignment="1" applyBorder="1" applyFont="1" applyNumberFormat="1" borderId="33" fillId="0" fontId="10" numFmtId="3" quotePrefix="1" xfId="1">
      <alignment horizontal="right" vertical="top" wrapText="1"/>
    </xf>
    <xf applyAlignment="1" applyBorder="1" applyFill="1" applyFont="1" applyNumberFormat="1" borderId="22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23" fillId="0" fontId="8" numFmtId="0" xfId="0">
      <alignment horizontal="center" vertical="center" wrapText="1"/>
    </xf>
    <xf applyAlignment="1" applyBorder="1" applyFill="1" applyFont="1" applyNumberFormat="1" borderId="24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  <xf applyAlignment="1" applyBorder="1" applyFill="1" applyFont="1" applyNumberFormat="1" borderId="11" fillId="0" fontId="8" numFmtId="0" xfId="0">
      <alignment horizontal="center" vertical="center" wrapText="1"/>
    </xf>
    <xf applyAlignment="1" applyBorder="1" applyFill="1" applyFont="1" applyNumberFormat="1" borderId="12" fillId="0" fontId="8" numFmtId="0" xfId="0">
      <alignment horizontal="center" vertical="center" wrapText="1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7" fillId="0" fontId="8" numFmtId="0" xfId="0">
      <alignment horizontal="center" vertical="center" wrapText="1"/>
    </xf>
    <xf applyAlignment="1" applyBorder="1" applyFill="1" applyFont="1" applyNumberFormat="1" borderId="21" fillId="0" fontId="8" numFmtId="0" xfId="0">
      <alignment horizontal="center" vertical="center" wrapText="1"/>
    </xf>
    <xf applyAlignment="1" applyBorder="1" applyFill="1" applyFont="1" applyNumberFormat="1" borderId="18" fillId="0" fontId="8" numFmtId="0" xfId="0">
      <alignment horizontal="center" vertical="center" wrapText="1"/>
    </xf>
    <xf applyAlignment="1" applyBorder="1" applyFill="1" applyFont="1" applyNumberFormat="1" borderId="19" fillId="0" fontId="8" numFmtId="0" xfId="0">
      <alignment horizontal="center" vertical="center" wrapText="1"/>
    </xf>
    <xf applyAlignment="1" applyBorder="1" applyFill="1" applyFont="1" applyNumberFormat="1" borderId="20" fillId="0" fontId="8" numFmtId="0" xfId="0">
      <alignment horizontal="center" vertical="center" wrapText="1"/>
    </xf>
    <xf applyAlignment="1" applyBorder="1" applyFill="1" applyFont="1" applyNumberFormat="1" borderId="3" fillId="0" fontId="8" numFmtId="0" xfId="0">
      <alignment horizontal="center" vertical="center" wrapText="1"/>
    </xf>
    <xf applyAlignment="1" applyBorder="1" applyFill="1" applyFont="1" applyNumberFormat="1" borderId="4" fillId="0" fontId="8" numFmtId="0" xfId="0">
      <alignment horizontal="center" vertical="center" wrapText="1"/>
    </xf>
    <xf applyAlignment="1" applyBorder="1" applyFill="1" applyFont="1" applyNumberFormat="1" borderId="8" fillId="0" fontId="8" numFmtId="0" xfId="0">
      <alignment horizontal="center" vertical="center" wrapText="1"/>
    </xf>
    <xf applyAlignment="1" applyBorder="1" applyFill="1" applyFont="1" applyNumberFormat="1" borderId="5" fillId="0" fontId="8" numFmtId="0" xfId="0">
      <alignment horizontal="center" vertical="center" wrapText="1"/>
    </xf>
    <xf applyAlignment="1" applyBorder="1" applyFill="1" applyFont="1" applyNumberFormat="1" borderId="6" fillId="0" fontId="8" numFmtId="0" xfId="0">
      <alignment horizontal="center" vertical="center" wrapText="1"/>
    </xf>
    <xf applyAlignment="1" applyBorder="1" applyFill="1" applyFont="1" applyNumberFormat="1" borderId="9" fillId="0" fontId="8" numFmtId="0" xfId="0">
      <alignment horizontal="center" vertical="center" wrapText="1"/>
    </xf>
  </cellXfs>
  <cellStyles count="1940">
    <cellStyle name="_x000c_ーセン_x000c_" xfId="2"/>
    <cellStyle name="_x000d__x000a_JournalTemplate=C:\COMFO\CTALK\JOURSTD.TPL_x000d__x000a_LbStateAddress=3 3 0 251 1 89 2 311_x000d__x000a_LbStateJou" xfId="3"/>
    <cellStyle name="0,0_x000d__x000a_NA_x000d__x000a_" xfId="4"/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 - アクセント 1 2" xfId="11"/>
    <cellStyle name="20% - アクセント 1 3" xfId="12"/>
    <cellStyle name="20% - アクセント 1 4" xfId="13"/>
    <cellStyle name="20% - アクセント 1 5" xfId="14"/>
    <cellStyle name="20% - アクセント 1 6" xfId="15"/>
    <cellStyle name="20% - アクセント 1 7" xfId="16"/>
    <cellStyle name="20% - アクセント 1 8" xfId="17"/>
    <cellStyle name="20% - アクセント 1 9" xfId="18"/>
    <cellStyle name="20% - アクセント 2 2" xfId="19"/>
    <cellStyle name="20% - アクセント 2 3" xfId="20"/>
    <cellStyle name="20% - アクセント 2 4" xfId="21"/>
    <cellStyle name="20% - アクセント 2 5" xfId="22"/>
    <cellStyle name="20% - アクセント 2 6" xfId="23"/>
    <cellStyle name="20% - アクセント 2 7" xfId="24"/>
    <cellStyle name="20% - アクセント 2 8" xfId="25"/>
    <cellStyle name="20% - アクセント 2 9" xfId="26"/>
    <cellStyle name="20% - アクセント 3 2" xfId="27"/>
    <cellStyle name="20% - アクセント 3 3" xfId="28"/>
    <cellStyle name="20% - アクセント 3 4" xfId="29"/>
    <cellStyle name="20% - アクセント 3 5" xfId="30"/>
    <cellStyle name="20% - アクセント 3 6" xfId="31"/>
    <cellStyle name="20% - アクセント 3 7" xfId="32"/>
    <cellStyle name="20% - アクセント 3 8" xfId="33"/>
    <cellStyle name="20% - アクセント 3 9" xfId="34"/>
    <cellStyle name="20% - アクセント 4 2" xfId="35"/>
    <cellStyle name="20% - アクセント 4 3" xfId="36"/>
    <cellStyle name="20% - アクセント 4 4" xfId="37"/>
    <cellStyle name="20% - アクセント 4 5" xfId="38"/>
    <cellStyle name="20% - アクセント 4 6" xfId="39"/>
    <cellStyle name="20% - アクセント 4 7" xfId="40"/>
    <cellStyle name="20% - アクセント 4 8" xfId="41"/>
    <cellStyle name="20% - アクセント 4 9" xfId="42"/>
    <cellStyle name="20% - アクセント 5 2" xfId="43"/>
    <cellStyle name="20% - アクセント 5 3" xfId="44"/>
    <cellStyle name="20% - アクセント 5 4" xfId="45"/>
    <cellStyle name="20% - アクセント 5 5" xfId="46"/>
    <cellStyle name="20% - アクセント 5 6" xfId="47"/>
    <cellStyle name="20% - アクセント 5 7" xfId="48"/>
    <cellStyle name="20% - アクセント 5 8" xfId="49"/>
    <cellStyle name="20% - アクセント 5 9" xfId="50"/>
    <cellStyle name="20% - アクセント 6 2" xfId="51"/>
    <cellStyle name="20% - アクセント 6 3" xfId="52"/>
    <cellStyle name="20% - アクセント 6 4" xfId="53"/>
    <cellStyle name="20% - アクセント 6 5" xfId="54"/>
    <cellStyle name="20% - アクセント 6 6" xfId="55"/>
    <cellStyle name="20% - アクセント 6 7" xfId="56"/>
    <cellStyle name="20% - アクセント 6 8" xfId="57"/>
    <cellStyle name="20% - アクセント 6 9" xfId="58"/>
    <cellStyle name="40% - Accent1" xfId="59"/>
    <cellStyle name="40% - Accent2" xfId="60"/>
    <cellStyle name="40% - Accent3" xfId="61"/>
    <cellStyle name="40% - Accent4" xfId="62"/>
    <cellStyle name="40% - Accent5" xfId="63"/>
    <cellStyle name="40% - Accent6" xfId="64"/>
    <cellStyle name="40% - アクセント 1 2" xfId="65"/>
    <cellStyle name="40% - アクセント 1 3" xfId="66"/>
    <cellStyle name="40% - アクセント 1 4" xfId="67"/>
    <cellStyle name="40% - アクセント 1 5" xfId="68"/>
    <cellStyle name="40% - アクセント 1 6" xfId="69"/>
    <cellStyle name="40% - アクセント 1 7" xfId="70"/>
    <cellStyle name="40% - アクセント 1 8" xfId="71"/>
    <cellStyle name="40% - アクセント 1 9" xfId="72"/>
    <cellStyle name="40% - アクセント 2 2" xfId="73"/>
    <cellStyle name="40% - アクセント 2 3" xfId="74"/>
    <cellStyle name="40% - アクセント 2 4" xfId="75"/>
    <cellStyle name="40% - アクセント 2 5" xfId="76"/>
    <cellStyle name="40% - アクセント 2 6" xfId="77"/>
    <cellStyle name="40% - アクセント 2 7" xfId="78"/>
    <cellStyle name="40% - アクセント 2 8" xfId="79"/>
    <cellStyle name="40% - アクセント 2 9" xfId="80"/>
    <cellStyle name="40% - アクセント 3 2" xfId="81"/>
    <cellStyle name="40% - アクセント 3 3" xfId="82"/>
    <cellStyle name="40% - アクセント 3 4" xfId="83"/>
    <cellStyle name="40% - アクセント 3 5" xfId="84"/>
    <cellStyle name="40% - アクセント 3 6" xfId="85"/>
    <cellStyle name="40% - アクセント 3 7" xfId="86"/>
    <cellStyle name="40% - アクセント 3 8" xfId="87"/>
    <cellStyle name="40% - アクセント 3 9" xfId="88"/>
    <cellStyle name="40% - アクセント 4 2" xfId="89"/>
    <cellStyle name="40% - アクセント 4 3" xfId="90"/>
    <cellStyle name="40% - アクセント 4 4" xfId="91"/>
    <cellStyle name="40% - アクセント 4 5" xfId="92"/>
    <cellStyle name="40% - アクセント 4 6" xfId="93"/>
    <cellStyle name="40% - アクセント 4 7" xfId="94"/>
    <cellStyle name="40% - アクセント 4 8" xfId="95"/>
    <cellStyle name="40% - アクセント 4 9" xfId="96"/>
    <cellStyle name="40% - アクセント 5 2" xfId="97"/>
    <cellStyle name="40% - アクセント 5 3" xfId="98"/>
    <cellStyle name="40% - アクセント 5 4" xfId="99"/>
    <cellStyle name="40% - アクセント 5 5" xfId="100"/>
    <cellStyle name="40% - アクセント 5 6" xfId="101"/>
    <cellStyle name="40% - アクセント 5 7" xfId="102"/>
    <cellStyle name="40% - アクセント 5 8" xfId="103"/>
    <cellStyle name="40% - アクセント 5 9" xfId="104"/>
    <cellStyle name="40% - アクセント 6 2" xfId="105"/>
    <cellStyle name="40% - アクセント 6 3" xfId="106"/>
    <cellStyle name="40% - アクセント 6 4" xfId="107"/>
    <cellStyle name="40% - アクセント 6 5" xfId="108"/>
    <cellStyle name="40% - アクセント 6 6" xfId="109"/>
    <cellStyle name="40% - アクセント 6 7" xfId="110"/>
    <cellStyle name="40% - アクセント 6 8" xfId="111"/>
    <cellStyle name="40% - アクセント 6 9" xfId="112"/>
    <cellStyle name="60% - Accent1" xfId="113"/>
    <cellStyle name="60% - Accent2" xfId="114"/>
    <cellStyle name="60% - Accent3" xfId="115"/>
    <cellStyle name="60% - Accent4" xfId="116"/>
    <cellStyle name="60% - Accent5" xfId="117"/>
    <cellStyle name="60% - Accent6" xfId="118"/>
    <cellStyle name="60% - アクセント 1 2" xfId="119"/>
    <cellStyle name="60% - アクセント 1 3" xfId="120"/>
    <cellStyle name="60% - アクセント 1 4" xfId="121"/>
    <cellStyle name="60% - アクセント 1 5" xfId="122"/>
    <cellStyle name="60% - アクセント 1 6" xfId="123"/>
    <cellStyle name="60% - アクセント 1 7" xfId="124"/>
    <cellStyle name="60% - アクセント 1 8" xfId="125"/>
    <cellStyle name="60% - アクセント 1 9" xfId="126"/>
    <cellStyle name="60% - アクセント 2 2" xfId="127"/>
    <cellStyle name="60% - アクセント 2 3" xfId="128"/>
    <cellStyle name="60% - アクセント 2 4" xfId="129"/>
    <cellStyle name="60% - アクセント 2 5" xfId="130"/>
    <cellStyle name="60% - アクセント 2 6" xfId="131"/>
    <cellStyle name="60% - アクセント 2 7" xfId="132"/>
    <cellStyle name="60% - アクセント 2 8" xfId="133"/>
    <cellStyle name="60% - アクセント 2 9" xfId="134"/>
    <cellStyle name="60% - アクセント 3 2" xfId="135"/>
    <cellStyle name="60% - アクセント 3 3" xfId="136"/>
    <cellStyle name="60% - アクセント 3 4" xfId="137"/>
    <cellStyle name="60% - アクセント 3 5" xfId="138"/>
    <cellStyle name="60% - アクセント 3 6" xfId="139"/>
    <cellStyle name="60% - アクセント 3 7" xfId="140"/>
    <cellStyle name="60% - アクセント 3 8" xfId="141"/>
    <cellStyle name="60% - アクセント 3 9" xfId="142"/>
    <cellStyle name="60% - アクセント 4 2" xfId="143"/>
    <cellStyle name="60% - アクセント 4 3" xfId="144"/>
    <cellStyle name="60% - アクセント 4 4" xfId="145"/>
    <cellStyle name="60% - アクセント 4 5" xfId="146"/>
    <cellStyle name="60% - アクセント 4 6" xfId="147"/>
    <cellStyle name="60% - アクセント 4 7" xfId="148"/>
    <cellStyle name="60% - アクセント 4 8" xfId="149"/>
    <cellStyle name="60% - アクセント 4 9" xfId="150"/>
    <cellStyle name="60% - アクセント 5 2" xfId="151"/>
    <cellStyle name="60% - アクセント 5 3" xfId="152"/>
    <cellStyle name="60% - アクセント 5 4" xfId="153"/>
    <cellStyle name="60% - アクセント 5 5" xfId="154"/>
    <cellStyle name="60% - アクセント 5 6" xfId="155"/>
    <cellStyle name="60% - アクセント 5 7" xfId="156"/>
    <cellStyle name="60% - アクセント 5 8" xfId="157"/>
    <cellStyle name="60% - アクセント 5 9" xfId="158"/>
    <cellStyle name="60% - アクセント 6 2" xfId="159"/>
    <cellStyle name="60% - アクセント 6 3" xfId="160"/>
    <cellStyle name="60% - アクセント 6 4" xfId="161"/>
    <cellStyle name="60% - アクセント 6 5" xfId="162"/>
    <cellStyle name="60% - アクセント 6 6" xfId="163"/>
    <cellStyle name="60% - アクセント 6 7" xfId="164"/>
    <cellStyle name="60% - アクセント 6 8" xfId="165"/>
    <cellStyle name="60% - アクセント 6 9" xfId="166"/>
    <cellStyle name="Accent1" xfId="167"/>
    <cellStyle name="Accent2" xfId="168"/>
    <cellStyle name="Accent3" xfId="169"/>
    <cellStyle name="Accent4" xfId="170"/>
    <cellStyle name="Accent5" xfId="171"/>
    <cellStyle name="Accent6" xfId="172"/>
    <cellStyle name="args.style" xfId="173"/>
    <cellStyle name="B10" xfId="174"/>
    <cellStyle name="Bad" xfId="175"/>
    <cellStyle name="Body" xfId="176"/>
    <cellStyle name="Calc Currency (0)" xfId="177"/>
    <cellStyle name="Calc Currency (0) 2" xfId="178"/>
    <cellStyle name="Calculation" xfId="179"/>
    <cellStyle name="Calculation 2" xfId="180"/>
    <cellStyle name="Calculation 2 2" xfId="181"/>
    <cellStyle name="Calculation 2 2 2" xfId="182"/>
    <cellStyle name="Calculation 2 3" xfId="183"/>
    <cellStyle name="Calculation 2 3 2" xfId="184"/>
    <cellStyle name="Calculation 2 4" xfId="185"/>
    <cellStyle name="Calculation 2 4 2" xfId="186"/>
    <cellStyle name="Calculation 2 5" xfId="187"/>
    <cellStyle name="Calculation 2 5 2" xfId="188"/>
    <cellStyle name="Calculation 2 6" xfId="189"/>
    <cellStyle name="Calculation 2 6 2" xfId="190"/>
    <cellStyle name="Calculation 2 7" xfId="191"/>
    <cellStyle name="Calculation 3" xfId="192"/>
    <cellStyle name="Calculation 3 2" xfId="193"/>
    <cellStyle name="Calculation 4" xfId="194"/>
    <cellStyle name="Check Cell" xfId="195"/>
    <cellStyle name="Column Heading" xfId="196"/>
    <cellStyle name="Comma [0]_laroux" xfId="197"/>
    <cellStyle name="Comma_laroux" xfId="198"/>
    <cellStyle name="Currency [0]_laroux" xfId="199"/>
    <cellStyle name="Currency_laroux" xfId="200"/>
    <cellStyle name="entry" xfId="201"/>
    <cellStyle name="Explanatory Text" xfId="202"/>
    <cellStyle name="Good" xfId="203"/>
    <cellStyle name="Grey" xfId="204"/>
    <cellStyle name="Head 1" xfId="205"/>
    <cellStyle name="Header1" xfId="206"/>
    <cellStyle name="Header2" xfId="207"/>
    <cellStyle name="Header2 2" xfId="208"/>
    <cellStyle name="Header2 2 2" xfId="209"/>
    <cellStyle name="Header2 2 2 2" xfId="210"/>
    <cellStyle name="Header2 2 2 3" xfId="211"/>
    <cellStyle name="Header2 2 2 4" xfId="212"/>
    <cellStyle name="Header2 2 2 5" xfId="213"/>
    <cellStyle name="Header2 2 2 6" xfId="214"/>
    <cellStyle name="Header2 2 2 7" xfId="215"/>
    <cellStyle name="Header2 2 2 7 2" xfId="216"/>
    <cellStyle name="Header2 2 3" xfId="217"/>
    <cellStyle name="Header2 2 3 2" xfId="218"/>
    <cellStyle name="Header2 2 3 3" xfId="219"/>
    <cellStyle name="Header2 3" xfId="220"/>
    <cellStyle name="Header2 3 2" xfId="221"/>
    <cellStyle name="Header2 3 2 2" xfId="222"/>
    <cellStyle name="Header2 3 2 3" xfId="223"/>
    <cellStyle name="Header2 3 2 4" xfId="224"/>
    <cellStyle name="Header2 3 2 5" xfId="225"/>
    <cellStyle name="Header2 3 2 6" xfId="226"/>
    <cellStyle name="Header2 3 2 7" xfId="227"/>
    <cellStyle name="Header2 3 2 7 2" xfId="228"/>
    <cellStyle name="Header2 3 3" xfId="229"/>
    <cellStyle name="Header2 3 4" xfId="230"/>
    <cellStyle name="Header2 3 5" xfId="231"/>
    <cellStyle name="Header2 3 6" xfId="232"/>
    <cellStyle name="Header2 3 7" xfId="233"/>
    <cellStyle name="Header2 3 8" xfId="234"/>
    <cellStyle name="Header2 3 9" xfId="235"/>
    <cellStyle name="Header2 3 9 2" xfId="236"/>
    <cellStyle name="Header2 3 9 3" xfId="237"/>
    <cellStyle name="Header2 4" xfId="238"/>
    <cellStyle name="Header2 4 2" xfId="239"/>
    <cellStyle name="Header2 4 3" xfId="240"/>
    <cellStyle name="Header2 4 4" xfId="241"/>
    <cellStyle name="Header2 4 5" xfId="242"/>
    <cellStyle name="Header2 4 6" xfId="243"/>
    <cellStyle name="Header2 4 7" xfId="244"/>
    <cellStyle name="Header2 4 7 2" xfId="245"/>
    <cellStyle name="Header2 5" xfId="246"/>
    <cellStyle name="Header2 6" xfId="247"/>
    <cellStyle name="Header2 7" xfId="248"/>
    <cellStyle name="Header2 7 2" xfId="249"/>
    <cellStyle name="Header2 7 3" xfId="250"/>
    <cellStyle name="Heading 1" xfId="251"/>
    <cellStyle name="Heading 2" xfId="252"/>
    <cellStyle name="Heading 3" xfId="253"/>
    <cellStyle name="Heading 4" xfId="254"/>
    <cellStyle name="IBM(401K)" xfId="255"/>
    <cellStyle name="Input" xfId="256"/>
    <cellStyle name="Input [yellow]" xfId="257"/>
    <cellStyle name="Input [yellow] 2" xfId="258"/>
    <cellStyle name="Input [yellow] 2 2" xfId="259"/>
    <cellStyle name="Input [yellow] 2 2 2" xfId="260"/>
    <cellStyle name="Input [yellow] 2 2 3" xfId="261"/>
    <cellStyle name="Input [yellow] 2 2 4" xfId="262"/>
    <cellStyle name="Input [yellow] 2 2 5" xfId="263"/>
    <cellStyle name="Input [yellow] 2 2 6" xfId="264"/>
    <cellStyle name="Input [yellow] 2 2 7" xfId="265"/>
    <cellStyle name="Input [yellow] 2 2 8" xfId="266"/>
    <cellStyle name="Input [yellow] 2 2 9" xfId="267"/>
    <cellStyle name="Input [yellow] 2 3" xfId="268"/>
    <cellStyle name="Input [yellow] 2 3 2" xfId="269"/>
    <cellStyle name="Input [yellow] 2 3 3" xfId="270"/>
    <cellStyle name="Input [yellow] 3" xfId="271"/>
    <cellStyle name="Input [yellow] 3 2" xfId="272"/>
    <cellStyle name="Input [yellow] 3 2 2" xfId="273"/>
    <cellStyle name="Input [yellow] 3 2 3" xfId="274"/>
    <cellStyle name="Input [yellow] 3 2 4" xfId="275"/>
    <cellStyle name="Input [yellow] 3 2 5" xfId="276"/>
    <cellStyle name="Input [yellow] 3 2 6" xfId="277"/>
    <cellStyle name="Input [yellow] 3 2 7" xfId="278"/>
    <cellStyle name="Input [yellow] 3 2 8" xfId="279"/>
    <cellStyle name="Input [yellow] 3 2 9" xfId="280"/>
    <cellStyle name="Input [yellow] 3 3" xfId="281"/>
    <cellStyle name="Input [yellow] 3 4" xfId="282"/>
    <cellStyle name="Input [yellow] 3 5" xfId="283"/>
    <cellStyle name="Input [yellow] 3 6" xfId="284"/>
    <cellStyle name="Input [yellow] 3 7" xfId="285"/>
    <cellStyle name="Input [yellow] 3 8" xfId="286"/>
    <cellStyle name="Input [yellow] 3 9" xfId="287"/>
    <cellStyle name="Input [yellow] 3 9 2" xfId="288"/>
    <cellStyle name="Input [yellow] 3 9 3" xfId="289"/>
    <cellStyle name="Input [yellow] 4" xfId="290"/>
    <cellStyle name="Input [yellow] 4 2" xfId="291"/>
    <cellStyle name="Input [yellow] 4 3" xfId="292"/>
    <cellStyle name="Input [yellow] 4 4" xfId="293"/>
    <cellStyle name="Input [yellow] 4 5" xfId="294"/>
    <cellStyle name="Input [yellow] 4 6" xfId="295"/>
    <cellStyle name="Input [yellow] 4 7" xfId="296"/>
    <cellStyle name="Input [yellow] 4 8" xfId="297"/>
    <cellStyle name="Input [yellow] 4 8 2" xfId="298"/>
    <cellStyle name="Input [yellow] 4 8 3" xfId="299"/>
    <cellStyle name="Input [yellow] 5" xfId="300"/>
    <cellStyle name="Input [yellow] 6" xfId="301"/>
    <cellStyle name="Input [yellow] 7" xfId="302"/>
    <cellStyle name="Input [yellow] 7 2" xfId="303"/>
    <cellStyle name="Input [yellow] 7 3" xfId="304"/>
    <cellStyle name="Input 10" xfId="305"/>
    <cellStyle name="Input 10 2" xfId="306"/>
    <cellStyle name="Input 11" xfId="307"/>
    <cellStyle name="Input 11 2" xfId="308"/>
    <cellStyle name="Input 12" xfId="309"/>
    <cellStyle name="Input 12 2" xfId="310"/>
    <cellStyle name="Input 13" xfId="311"/>
    <cellStyle name="Input 13 2" xfId="312"/>
    <cellStyle name="Input 14" xfId="313"/>
    <cellStyle name="Input 14 2" xfId="314"/>
    <cellStyle name="Input 15" xfId="315"/>
    <cellStyle name="Input 15 2" xfId="316"/>
    <cellStyle name="Input 16" xfId="317"/>
    <cellStyle name="Input 16 2" xfId="318"/>
    <cellStyle name="Input 17" xfId="319"/>
    <cellStyle name="Input 17 2" xfId="320"/>
    <cellStyle name="Input 18" xfId="321"/>
    <cellStyle name="Input 19" xfId="322"/>
    <cellStyle name="Input 2" xfId="323"/>
    <cellStyle name="Input 2 2" xfId="324"/>
    <cellStyle name="Input 2 2 2" xfId="325"/>
    <cellStyle name="Input 2 3" xfId="326"/>
    <cellStyle name="Input 2 3 2" xfId="327"/>
    <cellStyle name="Input 2 4" xfId="328"/>
    <cellStyle name="Input 2 4 2" xfId="329"/>
    <cellStyle name="Input 2 5" xfId="330"/>
    <cellStyle name="Input 2 5 2" xfId="331"/>
    <cellStyle name="Input 2 6" xfId="332"/>
    <cellStyle name="Input 2 6 2" xfId="333"/>
    <cellStyle name="Input 2 7" xfId="334"/>
    <cellStyle name="Input 20" xfId="335"/>
    <cellStyle name="Input 21" xfId="336"/>
    <cellStyle name="Input 22" xfId="337"/>
    <cellStyle name="Input 23" xfId="338"/>
    <cellStyle name="Input 24" xfId="339"/>
    <cellStyle name="Input 25" xfId="340"/>
    <cellStyle name="Input 26" xfId="341"/>
    <cellStyle name="Input 3" xfId="342"/>
    <cellStyle name="Input 3 2" xfId="343"/>
    <cellStyle name="Input 4" xfId="344"/>
    <cellStyle name="Input 4 2" xfId="345"/>
    <cellStyle name="Input 5" xfId="346"/>
    <cellStyle name="Input 5 2" xfId="347"/>
    <cellStyle name="Input 6" xfId="348"/>
    <cellStyle name="Input 6 2" xfId="349"/>
    <cellStyle name="Input 7" xfId="350"/>
    <cellStyle name="Input 7 2" xfId="351"/>
    <cellStyle name="Input 8" xfId="352"/>
    <cellStyle name="Input 8 2" xfId="353"/>
    <cellStyle name="Input 9" xfId="354"/>
    <cellStyle name="Input 9 2" xfId="355"/>
    <cellStyle name="J401K" xfId="356"/>
    <cellStyle name="Linked Cell" xfId="357"/>
    <cellStyle name="Millares [0]_Compra" xfId="358"/>
    <cellStyle name="Millares_Compra" xfId="359"/>
    <cellStyle name="Moneda [0]_Compra" xfId="360"/>
    <cellStyle name="Moneda_Compra" xfId="361"/>
    <cellStyle name="Neutral" xfId="362"/>
    <cellStyle name="no dec" xfId="363"/>
    <cellStyle name="Normal - Style1" xfId="364"/>
    <cellStyle name="Normal - Style1 2" xfId="365"/>
    <cellStyle name="Normal - Style1 2 2" xfId="366"/>
    <cellStyle name="Normal - Style1 2 3" xfId="367"/>
    <cellStyle name="Normal_#18-Internet" xfId="368"/>
    <cellStyle name="Note" xfId="369"/>
    <cellStyle name="Note 2" xfId="370"/>
    <cellStyle name="Note 2 2" xfId="371"/>
    <cellStyle name="Note 2 2 2" xfId="372"/>
    <cellStyle name="Note 2 2 2 2" xfId="373"/>
    <cellStyle name="Note 2 2 3" xfId="374"/>
    <cellStyle name="Note 2 2 3 2" xfId="375"/>
    <cellStyle name="Note 2 2 4" xfId="376"/>
    <cellStyle name="Note 2 2 4 2" xfId="377"/>
    <cellStyle name="Note 2 2 5" xfId="378"/>
    <cellStyle name="Note 2 2 5 2" xfId="379"/>
    <cellStyle name="Note 2 2 6" xfId="380"/>
    <cellStyle name="Note 2 2 6 2" xfId="381"/>
    <cellStyle name="Note 2 2 7" xfId="382"/>
    <cellStyle name="Note 2 3" xfId="383"/>
    <cellStyle name="Note 2 3 2" xfId="384"/>
    <cellStyle name="Note 2 4" xfId="385"/>
    <cellStyle name="Note 3" xfId="386"/>
    <cellStyle name="Note 3 2" xfId="387"/>
    <cellStyle name="Note 3 2 2" xfId="388"/>
    <cellStyle name="Note 3 2 2 2" xfId="389"/>
    <cellStyle name="Note 3 2 3" xfId="390"/>
    <cellStyle name="Note 3 2 3 2" xfId="391"/>
    <cellStyle name="Note 3 2 4" xfId="392"/>
    <cellStyle name="Note 3 2 4 2" xfId="393"/>
    <cellStyle name="Note 3 2 5" xfId="394"/>
    <cellStyle name="Note 3 2 5 2" xfId="395"/>
    <cellStyle name="Note 3 2 6" xfId="396"/>
    <cellStyle name="Note 3 2 6 2" xfId="397"/>
    <cellStyle name="Note 3 2 7" xfId="398"/>
    <cellStyle name="Note 3 3" xfId="399"/>
    <cellStyle name="Note 3 3 2" xfId="400"/>
    <cellStyle name="Note 3 4" xfId="401"/>
    <cellStyle name="Note 3 4 2" xfId="402"/>
    <cellStyle name="Note 3 5" xfId="403"/>
    <cellStyle name="Note 3 5 2" xfId="404"/>
    <cellStyle name="Note 3 6" xfId="405"/>
    <cellStyle name="Note 3 6 2" xfId="406"/>
    <cellStyle name="Note 3 7" xfId="407"/>
    <cellStyle name="Note 3 7 2" xfId="408"/>
    <cellStyle name="Note 3 8" xfId="409"/>
    <cellStyle name="Note 4" xfId="410"/>
    <cellStyle name="Note 4 2" xfId="411"/>
    <cellStyle name="Note 4 2 2" xfId="412"/>
    <cellStyle name="Note 4 3" xfId="413"/>
    <cellStyle name="Note 4 3 2" xfId="414"/>
    <cellStyle name="Note 4 4" xfId="415"/>
    <cellStyle name="Note 4 4 2" xfId="416"/>
    <cellStyle name="Note 4 5" xfId="417"/>
    <cellStyle name="Note 4 5 2" xfId="418"/>
    <cellStyle name="Note 4 6" xfId="419"/>
    <cellStyle name="Note 4 6 2" xfId="420"/>
    <cellStyle name="Note 4 7" xfId="421"/>
    <cellStyle name="Note 5" xfId="422"/>
    <cellStyle name="Note 5 2" xfId="423"/>
    <cellStyle name="Output" xfId="424"/>
    <cellStyle name="Output 2" xfId="425"/>
    <cellStyle name="Output 2 2" xfId="426"/>
    <cellStyle name="Output 2 2 2" xfId="427"/>
    <cellStyle name="Output 2 3" xfId="428"/>
    <cellStyle name="Output 2 3 2" xfId="429"/>
    <cellStyle name="Output 2 4" xfId="430"/>
    <cellStyle name="Output 2 4 2" xfId="431"/>
    <cellStyle name="Output 2 5" xfId="432"/>
    <cellStyle name="Output 2 5 2" xfId="433"/>
    <cellStyle name="Output 2 6" xfId="434"/>
    <cellStyle name="Output 2 6 2" xfId="435"/>
    <cellStyle name="Output 2 7" xfId="436"/>
    <cellStyle name="Output 3" xfId="437"/>
    <cellStyle name="Output 3 2" xfId="438"/>
    <cellStyle name="per.style" xfId="439"/>
    <cellStyle name="Percent [2]" xfId="440"/>
    <cellStyle name="price" xfId="441"/>
    <cellStyle name="PSChar" xfId="442"/>
    <cellStyle name="PSHeading" xfId="443"/>
    <cellStyle name="QDF" xfId="444"/>
    <cellStyle name="revised" xfId="445"/>
    <cellStyle name="section" xfId="446"/>
    <cellStyle name="subhead" xfId="447"/>
    <cellStyle name="title" xfId="448"/>
    <cellStyle name="Total" xfId="449"/>
    <cellStyle name="Total 2" xfId="450"/>
    <cellStyle name="Total 2 2" xfId="451"/>
    <cellStyle name="Total 2 2 2" xfId="452"/>
    <cellStyle name="Total 2 3" xfId="453"/>
    <cellStyle name="Total 2 3 2" xfId="454"/>
    <cellStyle name="Total 2 4" xfId="455"/>
    <cellStyle name="Total 2 4 2" xfId="456"/>
    <cellStyle name="Total 2 5" xfId="457"/>
    <cellStyle name="Total 2 5 2" xfId="458"/>
    <cellStyle name="Total 2 6" xfId="459"/>
    <cellStyle name="Total 2 6 2" xfId="460"/>
    <cellStyle name="Total 2 7" xfId="461"/>
    <cellStyle name="Total 3" xfId="462"/>
    <cellStyle name="Total 3 2" xfId="463"/>
    <cellStyle name="Warning Text" xfId="464"/>
    <cellStyle name="アクセント 1 2" xfId="465"/>
    <cellStyle name="アクセント 1 3" xfId="466"/>
    <cellStyle name="アクセント 1 4" xfId="467"/>
    <cellStyle name="アクセント 1 5" xfId="468"/>
    <cellStyle name="アクセント 1 6" xfId="469"/>
    <cellStyle name="アクセント 1 7" xfId="470"/>
    <cellStyle name="アクセント 1 8" xfId="471"/>
    <cellStyle name="アクセント 1 9" xfId="472"/>
    <cellStyle name="アクセント 2 2" xfId="473"/>
    <cellStyle name="アクセント 2 3" xfId="474"/>
    <cellStyle name="アクセント 2 4" xfId="475"/>
    <cellStyle name="アクセント 2 5" xfId="476"/>
    <cellStyle name="アクセント 2 6" xfId="477"/>
    <cellStyle name="アクセント 2 7" xfId="478"/>
    <cellStyle name="アクセント 2 8" xfId="479"/>
    <cellStyle name="アクセント 2 9" xfId="480"/>
    <cellStyle name="アクセント 3 2" xfId="481"/>
    <cellStyle name="アクセント 3 3" xfId="482"/>
    <cellStyle name="アクセント 3 4" xfId="483"/>
    <cellStyle name="アクセント 3 5" xfId="484"/>
    <cellStyle name="アクセント 3 6" xfId="485"/>
    <cellStyle name="アクセント 3 7" xfId="486"/>
    <cellStyle name="アクセント 3 8" xfId="487"/>
    <cellStyle name="アクセント 3 9" xfId="488"/>
    <cellStyle name="アクセント 4 2" xfId="489"/>
    <cellStyle name="アクセント 4 3" xfId="490"/>
    <cellStyle name="アクセント 4 4" xfId="491"/>
    <cellStyle name="アクセント 4 5" xfId="492"/>
    <cellStyle name="アクセント 4 6" xfId="493"/>
    <cellStyle name="アクセント 4 7" xfId="494"/>
    <cellStyle name="アクセント 4 8" xfId="495"/>
    <cellStyle name="アクセント 4 9" xfId="496"/>
    <cellStyle name="アクセント 5 2" xfId="497"/>
    <cellStyle name="アクセント 5 3" xfId="498"/>
    <cellStyle name="アクセント 5 4" xfId="499"/>
    <cellStyle name="アクセント 5 5" xfId="500"/>
    <cellStyle name="アクセント 5 6" xfId="501"/>
    <cellStyle name="アクセント 5 7" xfId="502"/>
    <cellStyle name="アクセント 5 8" xfId="503"/>
    <cellStyle name="アクセント 5 9" xfId="504"/>
    <cellStyle name="アクセント 6 2" xfId="505"/>
    <cellStyle name="アクセント 6 3" xfId="506"/>
    <cellStyle name="アクセント 6 4" xfId="507"/>
    <cellStyle name="アクセント 6 5" xfId="508"/>
    <cellStyle name="アクセント 6 6" xfId="509"/>
    <cellStyle name="アクセント 6 7" xfId="510"/>
    <cellStyle name="アクセント 6 8" xfId="511"/>
    <cellStyle name="アクセント 6 9" xfId="512"/>
    <cellStyle name="センター" xfId="513"/>
    <cellStyle name="タイトル 2" xfId="514"/>
    <cellStyle name="タイトル 3" xfId="515"/>
    <cellStyle name="タイトル 4" xfId="516"/>
    <cellStyle name="タイトル 5" xfId="517"/>
    <cellStyle name="タイトル 6" xfId="518"/>
    <cellStyle name="タイトル 7" xfId="519"/>
    <cellStyle name="タイトル 8" xfId="520"/>
    <cellStyle name="タイトル 9" xfId="521"/>
    <cellStyle name="チェック セル 2" xfId="522"/>
    <cellStyle name="チェック セル 3" xfId="523"/>
    <cellStyle name="チェック セル 4" xfId="524"/>
    <cellStyle name="チェック セル 5" xfId="525"/>
    <cellStyle name="チェック セル 6" xfId="526"/>
    <cellStyle name="チェック セル 7" xfId="527"/>
    <cellStyle name="チェック セル 8" xfId="528"/>
    <cellStyle name="チェック セル 9" xfId="529"/>
    <cellStyle name="チャート" xfId="530"/>
    <cellStyle name="どちらでもない 2" xfId="531"/>
    <cellStyle name="どちらでもない 3" xfId="532"/>
    <cellStyle name="どちらでもない 4" xfId="533"/>
    <cellStyle name="どちらでもない 5" xfId="534"/>
    <cellStyle name="どちらでもない 6" xfId="535"/>
    <cellStyle name="どちらでもない 7" xfId="536"/>
    <cellStyle name="どちらでもない 8" xfId="537"/>
    <cellStyle name="どちらでもない 9" xfId="538"/>
    <cellStyle name="パーセント 2" xfId="539"/>
    <cellStyle name="パーセント 2 2" xfId="540"/>
    <cellStyle name="パーセント 3" xfId="541"/>
    <cellStyle name="ハイパーリンク 2" xfId="542"/>
    <cellStyle name="ハイパーリンク 2 2" xfId="543"/>
    <cellStyle name="ハイパーリンク 2 3" xfId="544"/>
    <cellStyle name="ハイパーリンク 3" xfId="545"/>
    <cellStyle name="メモ 10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見出し 1 2" xfId="840"/>
    <cellStyle name="見出し 1 3" xfId="841"/>
    <cellStyle name="見出し 1 4" xfId="842"/>
    <cellStyle name="見出し 1 5" xfId="843"/>
    <cellStyle name="見出し 1 6" xfId="844"/>
    <cellStyle name="見出し 1 7" xfId="845"/>
    <cellStyle name="見出し 1 8" xfId="846"/>
    <cellStyle name="見出し 1 9" xfId="847"/>
    <cellStyle name="見出し 2 2" xfId="848"/>
    <cellStyle name="見出し 2 3" xfId="849"/>
    <cellStyle name="見出し 2 4" xfId="850"/>
    <cellStyle name="見出し 2 5" xfId="851"/>
    <cellStyle name="見出し 2 6" xfId="852"/>
    <cellStyle name="見出し 2 7" xfId="853"/>
    <cellStyle name="見出し 2 8" xfId="854"/>
    <cellStyle name="見出し 2 9" xfId="855"/>
    <cellStyle name="見出し 3 2" xfId="856"/>
    <cellStyle name="見出し 3 3" xfId="857"/>
    <cellStyle name="見出し 3 4" xfId="858"/>
    <cellStyle name="見出し 3 5" xfId="859"/>
    <cellStyle name="見出し 3 6" xfId="860"/>
    <cellStyle name="見出し 3 7" xfId="861"/>
    <cellStyle name="見出し 3 8" xfId="862"/>
    <cellStyle name="見出し 3 9" xfId="863"/>
    <cellStyle name="見出し 4 2" xfId="864"/>
    <cellStyle name="見出し 4 3" xfId="865"/>
    <cellStyle name="見出し 4 4" xfId="866"/>
    <cellStyle name="見出し 4 5" xfId="867"/>
    <cellStyle name="見出し 4 6" xfId="868"/>
    <cellStyle name="見出し 4 7" xfId="869"/>
    <cellStyle name="見出し 4 8" xfId="870"/>
    <cellStyle name="見出し 4 9" xfId="871"/>
    <cellStyle name="構成図作成用" xfId="872"/>
    <cellStyle name="取り消し" xfId="873"/>
    <cellStyle name="集計 2" xfId="874"/>
    <cellStyle name="集計 2 2" xfId="875"/>
    <cellStyle name="集計 2 2 2" xfId="876"/>
    <cellStyle name="集計 2 2 2 2" xfId="877"/>
    <cellStyle name="集計 2 2 2 2 2" xfId="878"/>
    <cellStyle name="集計 2 2 2 3" xfId="879"/>
    <cellStyle name="集計 2 2 2 3 2" xfId="880"/>
    <cellStyle name="集計 2 2 2 4" xfId="881"/>
    <cellStyle name="集計 2 2 2 4 2" xfId="882"/>
    <cellStyle name="集計 2 2 2 5" xfId="883"/>
    <cellStyle name="集計 2 2 2 5 2" xfId="884"/>
    <cellStyle name="集計 2 2 2 6" xfId="885"/>
    <cellStyle name="集計 2 2 2 6 2" xfId="886"/>
    <cellStyle name="集計 2 2 2 7" xfId="887"/>
    <cellStyle name="集計 2 2 3" xfId="888"/>
    <cellStyle name="集計 2 2 3 2" xfId="889"/>
    <cellStyle name="集計 2 3" xfId="890"/>
    <cellStyle name="集計 2 3 2" xfId="891"/>
    <cellStyle name="集計 2 3 2 2" xfId="892"/>
    <cellStyle name="集計 2 3 3" xfId="893"/>
    <cellStyle name="集計 2 3 3 2" xfId="894"/>
    <cellStyle name="集計 2 3 4" xfId="895"/>
    <cellStyle name="集計 2 3 4 2" xfId="896"/>
    <cellStyle name="集計 2 3 5" xfId="897"/>
    <cellStyle name="集計 2 3 5 2" xfId="898"/>
    <cellStyle name="集計 2 3 6" xfId="899"/>
    <cellStyle name="集計 2 3 6 2" xfId="900"/>
    <cellStyle name="集計 2 3 7" xfId="901"/>
    <cellStyle name="集計 2 4" xfId="902"/>
    <cellStyle name="集計 2 4 2" xfId="903"/>
    <cellStyle name="集計 3" xfId="904"/>
    <cellStyle name="集計 3 2" xfId="905"/>
    <cellStyle name="集計 3 2 2" xfId="906"/>
    <cellStyle name="集計 3 2 2 2" xfId="907"/>
    <cellStyle name="集計 3 2 3" xfId="908"/>
    <cellStyle name="集計 3 2 3 2" xfId="909"/>
    <cellStyle name="集計 3 2 4" xfId="910"/>
    <cellStyle name="集計 3 2 4 2" xfId="911"/>
    <cellStyle name="集計 3 2 5" xfId="912"/>
    <cellStyle name="集計 3 2 5 2" xfId="913"/>
    <cellStyle name="集計 3 2 6" xfId="914"/>
    <cellStyle name="集計 3 2 6 2" xfId="915"/>
    <cellStyle name="集計 3 2 7" xfId="916"/>
    <cellStyle name="集計 3 3" xfId="917"/>
    <cellStyle name="集計 3 3 2" xfId="918"/>
    <cellStyle name="集計 3 4" xfId="919"/>
    <cellStyle name="集計 4" xfId="920"/>
    <cellStyle name="集計 4 2" xfId="921"/>
    <cellStyle name="集計 4 2 2" xfId="922"/>
    <cellStyle name="集計 4 3" xfId="923"/>
    <cellStyle name="集計 4 3 2" xfId="924"/>
    <cellStyle name="集計 4 4" xfId="925"/>
    <cellStyle name="集計 4 4 2" xfId="926"/>
    <cellStyle name="集計 4 5" xfId="927"/>
    <cellStyle name="集計 4 5 2" xfId="928"/>
    <cellStyle name="集計 4 6" xfId="929"/>
    <cellStyle name="集計 4 6 2" xfId="930"/>
    <cellStyle name="集計 4 7" xfId="931"/>
    <cellStyle name="集計 5" xfId="932"/>
    <cellStyle name="集計 6" xfId="933"/>
    <cellStyle name="集計 7" xfId="934"/>
    <cellStyle name="集計 8" xfId="935"/>
    <cellStyle name="集計 9" xfId="936"/>
    <cellStyle name="出力 2" xfId="937"/>
    <cellStyle name="出力 2 2" xfId="938"/>
    <cellStyle name="出力 2 2 2" xfId="939"/>
    <cellStyle name="出力 2 2 2 2" xfId="940"/>
    <cellStyle name="出力 2 2 2 2 2" xfId="941"/>
    <cellStyle name="出力 2 2 2 3" xfId="942"/>
    <cellStyle name="出力 2 2 2 3 2" xfId="943"/>
    <cellStyle name="出力 2 2 2 4" xfId="944"/>
    <cellStyle name="出力 2 2 2 4 2" xfId="945"/>
    <cellStyle name="出力 2 2 2 5" xfId="946"/>
    <cellStyle name="出力 2 2 2 5 2" xfId="947"/>
    <cellStyle name="出力 2 2 2 6" xfId="948"/>
    <cellStyle name="出力 2 2 2 6 2" xfId="949"/>
    <cellStyle name="出力 2 2 2 7" xfId="950"/>
    <cellStyle name="出力 2 2 3" xfId="951"/>
    <cellStyle name="出力 2 2 3 2" xfId="952"/>
    <cellStyle name="出力 2 3" xfId="953"/>
    <cellStyle name="出力 2 3 2" xfId="954"/>
    <cellStyle name="出力 2 3 2 2" xfId="955"/>
    <cellStyle name="出力 2 3 3" xfId="956"/>
    <cellStyle name="出力 2 3 3 2" xfId="957"/>
    <cellStyle name="出力 2 3 4" xfId="958"/>
    <cellStyle name="出力 2 3 4 2" xfId="959"/>
    <cellStyle name="出力 2 3 5" xfId="960"/>
    <cellStyle name="出力 2 3 5 2" xfId="961"/>
    <cellStyle name="出力 2 3 6" xfId="962"/>
    <cellStyle name="出力 2 3 6 2" xfId="963"/>
    <cellStyle name="出力 2 3 7" xfId="964"/>
    <cellStyle name="出力 2 4" xfId="965"/>
    <cellStyle name="出力 2 4 2" xfId="966"/>
    <cellStyle name="出力 3" xfId="967"/>
    <cellStyle name="出力 3 2" xfId="968"/>
    <cellStyle name="出力 3 2 2" xfId="969"/>
    <cellStyle name="出力 3 2 2 2" xfId="970"/>
    <cellStyle name="出力 3 2 3" xfId="971"/>
    <cellStyle name="出力 3 2 3 2" xfId="972"/>
    <cellStyle name="出力 3 2 4" xfId="973"/>
    <cellStyle name="出力 3 2 4 2" xfId="974"/>
    <cellStyle name="出力 3 2 5" xfId="975"/>
    <cellStyle name="出力 3 2 5 2" xfId="976"/>
    <cellStyle name="出力 3 2 6" xfId="977"/>
    <cellStyle name="出力 3 2 6 2" xfId="978"/>
    <cellStyle name="出力 3 2 7" xfId="979"/>
    <cellStyle name="出力 3 3" xfId="980"/>
    <cellStyle name="出力 3 3 2" xfId="981"/>
    <cellStyle name="出力 3 4" xfId="982"/>
    <cellStyle name="出力 4" xfId="983"/>
    <cellStyle name="出力 4 2" xfId="984"/>
    <cellStyle name="出力 4 2 2" xfId="985"/>
    <cellStyle name="出力 4 3" xfId="986"/>
    <cellStyle name="出力 4 3 2" xfId="987"/>
    <cellStyle name="出力 4 4" xfId="988"/>
    <cellStyle name="出力 4 4 2" xfId="989"/>
    <cellStyle name="出力 4 5" xfId="990"/>
    <cellStyle name="出力 4 5 2" xfId="991"/>
    <cellStyle name="出力 4 6" xfId="992"/>
    <cellStyle name="出力 4 6 2" xfId="993"/>
    <cellStyle name="出力 4 7" xfId="994"/>
    <cellStyle name="出力 5" xfId="995"/>
    <cellStyle name="出力 6" xfId="996"/>
    <cellStyle name="出力 7" xfId="997"/>
    <cellStyle name="出力 8" xfId="998"/>
    <cellStyle name="出力 9" xfId="999"/>
    <cellStyle name="人月" xfId="1000"/>
    <cellStyle name="説明文 2" xfId="1001"/>
    <cellStyle name="説明文 3" xfId="1002"/>
    <cellStyle name="説明文 4" xfId="1003"/>
    <cellStyle name="説明文 5" xfId="1004"/>
    <cellStyle name="説明文 6" xfId="1005"/>
    <cellStyle name="説明文 7" xfId="1006"/>
    <cellStyle name="説明文 8" xfId="1007"/>
    <cellStyle name="説明文 9" xfId="1008"/>
    <cellStyle name="脱浦 [0.00]_laroux" xfId="1009"/>
    <cellStyle name="脱浦_laroux" xfId="1010"/>
    <cellStyle name="通貨 [0.00" xfId="1011"/>
    <cellStyle name="通貨 [0.00 2" xfId="1012"/>
    <cellStyle name="通貨 [0.00 3" xfId="1013"/>
    <cellStyle name="通貨 [0.00 4" xfId="1014"/>
    <cellStyle name="通貨 [0.00 5" xfId="1015"/>
    <cellStyle name="通貨 [0.00 6" xfId="1016"/>
    <cellStyle name="通貨 2" xfId="1017"/>
    <cellStyle name="通貨 2 2" xfId="1018"/>
    <cellStyle name="通貨 2 2 2" xfId="1019"/>
    <cellStyle name="通貨 2 2 3" xfId="1020"/>
    <cellStyle name="通貨 2 3" xfId="1021"/>
    <cellStyle name="通貨 2 4" xfId="1022"/>
    <cellStyle name="通貨 2 5" xfId="1023"/>
    <cellStyle name="通貨 3" xfId="1024"/>
    <cellStyle name="入力 2" xfId="1025"/>
    <cellStyle name="入力 2 2" xfId="1026"/>
    <cellStyle name="入力 2 2 2" xfId="1027"/>
    <cellStyle name="入力 2 2 2 2" xfId="1028"/>
    <cellStyle name="入力 2 2 2 2 2" xfId="1029"/>
    <cellStyle name="入力 2 2 2 3" xfId="1030"/>
    <cellStyle name="入力 2 2 2 3 2" xfId="1031"/>
    <cellStyle name="入力 2 2 2 4" xfId="1032"/>
    <cellStyle name="入力 2 2 2 4 2" xfId="1033"/>
    <cellStyle name="入力 2 2 2 5" xfId="1034"/>
    <cellStyle name="入力 2 2 2 5 2" xfId="1035"/>
    <cellStyle name="入力 2 2 2 6" xfId="1036"/>
    <cellStyle name="入力 2 2 2 6 2" xfId="1037"/>
    <cellStyle name="入力 2 2 2 7" xfId="1038"/>
    <cellStyle name="入力 2 2 3" xfId="1039"/>
    <cellStyle name="入力 2 2 3 2" xfId="1040"/>
    <cellStyle name="入力 2 2 4" xfId="1041"/>
    <cellStyle name="入力 2 3" xfId="1042"/>
    <cellStyle name="入力 2 3 2" xfId="1043"/>
    <cellStyle name="入力 2 3 2 2" xfId="1044"/>
    <cellStyle name="入力 2 3 3" xfId="1045"/>
    <cellStyle name="入力 2 3 3 2" xfId="1046"/>
    <cellStyle name="入力 2 3 4" xfId="1047"/>
    <cellStyle name="入力 2 3 4 2" xfId="1048"/>
    <cellStyle name="入力 2 3 5" xfId="1049"/>
    <cellStyle name="入力 2 3 5 2" xfId="1050"/>
    <cellStyle name="入力 2 3 6" xfId="1051"/>
    <cellStyle name="入力 2 3 6 2" xfId="1052"/>
    <cellStyle name="入力 2 3 7" xfId="1053"/>
    <cellStyle name="入力 2 4" xfId="1054"/>
    <cellStyle name="入力 2 4 2" xfId="1055"/>
    <cellStyle name="入力 2 5" xfId="1056"/>
    <cellStyle name="入力 3" xfId="1057"/>
    <cellStyle name="入力 3 2" xfId="1058"/>
    <cellStyle name="入力 3 2 2" xfId="1059"/>
    <cellStyle name="入力 3 2 2 2" xfId="1060"/>
    <cellStyle name="入力 3 2 3" xfId="1061"/>
    <cellStyle name="入力 3 2 3 2" xfId="1062"/>
    <cellStyle name="入力 3 2 4" xfId="1063"/>
    <cellStyle name="入力 3 2 4 2" xfId="1064"/>
    <cellStyle name="入力 3 2 5" xfId="1065"/>
    <cellStyle name="入力 3 2 5 2" xfId="1066"/>
    <cellStyle name="入力 3 2 6" xfId="1067"/>
    <cellStyle name="入力 3 2 6 2" xfId="1068"/>
    <cellStyle name="入力 3 2 7" xfId="1069"/>
    <cellStyle name="入力 3 3" xfId="1070"/>
    <cellStyle name="入力 3 3 2" xfId="1071"/>
    <cellStyle name="入力 3 4" xfId="1072"/>
    <cellStyle name="入力 4" xfId="1073"/>
    <cellStyle name="入力 4 2" xfId="1074"/>
    <cellStyle name="入力 4 2 2" xfId="1075"/>
    <cellStyle name="入力 4 3" xfId="1076"/>
    <cellStyle name="入力 4 3 2" xfId="1077"/>
    <cellStyle name="入力 4 4" xfId="1078"/>
    <cellStyle name="入力 4 4 2" xfId="1079"/>
    <cellStyle name="入力 4 5" xfId="1080"/>
    <cellStyle name="入力 4 5 2" xfId="1081"/>
    <cellStyle name="入力 4 6" xfId="1082"/>
    <cellStyle name="入力 4 6 2" xfId="1083"/>
    <cellStyle name="入力 4 7" xfId="1084"/>
    <cellStyle name="入力 5" xfId="1085"/>
    <cellStyle name="入力 6" xfId="1086"/>
    <cellStyle name="入力 7" xfId="1087"/>
    <cellStyle name="入力 8" xfId="1088"/>
    <cellStyle name="入力 9" xfId="1089"/>
    <cellStyle builtinId="0" name="標準" xfId="0"/>
    <cellStyle name="標準 10" xfId="1090"/>
    <cellStyle name="標準 10 2" xfId="1091"/>
    <cellStyle name="標準 10 3" xfId="1092"/>
    <cellStyle name="標準 10 4" xfId="1093"/>
    <cellStyle name="標準 10 5" xfId="1094"/>
    <cellStyle name="標準 100" xfId="1095"/>
    <cellStyle name="標準 100 2" xfId="1096"/>
    <cellStyle name="標準 100 2 2" xfId="1097"/>
    <cellStyle name="標準 100 2 2 2" xfId="1098"/>
    <cellStyle name="標準 100 2 2 3" xfId="1099"/>
    <cellStyle name="標準 100 2 2 4" xfId="1100"/>
    <cellStyle name="標準 100 2 3" xfId="1101"/>
    <cellStyle name="標準 100 2 4" xfId="1102"/>
    <cellStyle name="標準 100 2 5" xfId="1103"/>
    <cellStyle name="標準 100 3" xfId="1104"/>
    <cellStyle name="標準 100 3 2" xfId="1105"/>
    <cellStyle name="標準 100 3 3" xfId="1106"/>
    <cellStyle name="標準 100 3 4" xfId="1107"/>
    <cellStyle name="標準 100 4" xfId="1108"/>
    <cellStyle name="標準 100 5" xfId="1109"/>
    <cellStyle name="標準 100 6" xfId="1110"/>
    <cellStyle name="標準 101" xfId="1111"/>
    <cellStyle name="標準 102" xfId="1112"/>
    <cellStyle name="標準 102 2" xfId="1113"/>
    <cellStyle name="標準 102 2 2" xfId="1114"/>
    <cellStyle name="標準 102 2 3" xfId="1115"/>
    <cellStyle name="標準 102 2 4" xfId="1116"/>
    <cellStyle name="標準 102 3" xfId="1117"/>
    <cellStyle name="標準 102 4" xfId="1118"/>
    <cellStyle name="標準 102 5" xfId="1119"/>
    <cellStyle name="標準 103" xfId="1120"/>
    <cellStyle name="標準 104" xfId="1121"/>
    <cellStyle name="標準 104 2" xfId="1122"/>
    <cellStyle name="標準 104 3" xfId="1123"/>
    <cellStyle name="標準 104 4" xfId="1124"/>
    <cellStyle name="標準 105" xfId="1125"/>
    <cellStyle name="標準 106" xfId="1126"/>
    <cellStyle name="標準 107" xfId="1127"/>
    <cellStyle name="標準 108" xfId="1128"/>
    <cellStyle name="標準 109" xfId="1129"/>
    <cellStyle name="標準 11" xfId="1130"/>
    <cellStyle name="標準 11 2" xfId="1131"/>
    <cellStyle name="標準 11 3" xfId="1132"/>
    <cellStyle name="標準 110" xfId="1133"/>
    <cellStyle name="標準 111" xfId="1134"/>
    <cellStyle name="標準 112" xfId="1135"/>
    <cellStyle name="標準 113" xfId="1136"/>
    <cellStyle name="標準 114" xfId="1137"/>
    <cellStyle name="標準 115" xfId="1138"/>
    <cellStyle name="標準 116" xfId="1139"/>
    <cellStyle name="標準 117" xfId="1140"/>
    <cellStyle name="標準 118" xfId="1141"/>
    <cellStyle name="標準 119" xfId="1142"/>
    <cellStyle name="標準 12" xfId="1143"/>
    <cellStyle name="標準 12 2" xfId="1144"/>
    <cellStyle name="標準 12 2 2" xfId="1145"/>
    <cellStyle name="標準 12 2 3" xfId="1146"/>
    <cellStyle name="標準 12 3" xfId="1147"/>
    <cellStyle name="標準 12 3 2" xfId="1148"/>
    <cellStyle name="標準 12 3 3" xfId="1149"/>
    <cellStyle name="標準 120" xfId="1150"/>
    <cellStyle name="標準 121" xfId="1151"/>
    <cellStyle name="標準 122" xfId="1152"/>
    <cellStyle name="標準 123" xfId="1153"/>
    <cellStyle name="標準 124" xfId="1154"/>
    <cellStyle name="標準 125" xfId="1155"/>
    <cellStyle name="標準 126" xfId="1156"/>
    <cellStyle name="標準 127" xfId="1157"/>
    <cellStyle name="標準 128" xfId="1158"/>
    <cellStyle name="標準 129" xfId="1159"/>
    <cellStyle name="標準 13" xfId="1160"/>
    <cellStyle name="標準 13 2" xfId="1161"/>
    <cellStyle name="標準 13 3" xfId="1162"/>
    <cellStyle name="標準 13 4" xfId="1163"/>
    <cellStyle name="標準 13 5" xfId="1164"/>
    <cellStyle name="標準 130" xfId="1165"/>
    <cellStyle name="標準 131" xfId="1166"/>
    <cellStyle name="標準 132" xfId="1"/>
    <cellStyle name="標準 133" xfId="1167"/>
    <cellStyle name="標準 136" xfId="1168"/>
    <cellStyle name="標準 14" xfId="1169"/>
    <cellStyle name="標準 14 2" xfId="1170"/>
    <cellStyle name="標準 14 2 2" xfId="1171"/>
    <cellStyle name="標準 14 2 3" xfId="1172"/>
    <cellStyle name="標準 14 3" xfId="1173"/>
    <cellStyle name="標準 14 4" xfId="1174"/>
    <cellStyle name="標準 15" xfId="1175"/>
    <cellStyle name="標準 15 2" xfId="1176"/>
    <cellStyle name="標準 15 2 2" xfId="1177"/>
    <cellStyle name="標準 15 2 3" xfId="1178"/>
    <cellStyle name="標準 15 3" xfId="1179"/>
    <cellStyle name="標準 15 4" xfId="1180"/>
    <cellStyle name="標準 15 5" xfId="1181"/>
    <cellStyle name="標準 15 6" xfId="1182"/>
    <cellStyle name="標準 16" xfId="1183"/>
    <cellStyle name="標準 16 2" xfId="1184"/>
    <cellStyle name="標準 16 2 2" xfId="1185"/>
    <cellStyle name="標準 16 2 3" xfId="1186"/>
    <cellStyle name="標準 16 3" xfId="1187"/>
    <cellStyle name="標準 16 4" xfId="1188"/>
    <cellStyle name="標準 16 5" xfId="1189"/>
    <cellStyle name="標準 17" xfId="1190"/>
    <cellStyle name="標準 17 2" xfId="1191"/>
    <cellStyle name="標準 17 2 2" xfId="1192"/>
    <cellStyle name="標準 17 2 3" xfId="1193"/>
    <cellStyle name="標準 17 3" xfId="1194"/>
    <cellStyle name="標準 17 4" xfId="1195"/>
    <cellStyle name="標準 17 5" xfId="1196"/>
    <cellStyle name="標準 18" xfId="1197"/>
    <cellStyle name="標準 18 2" xfId="1198"/>
    <cellStyle name="標準 18 2 2" xfId="1199"/>
    <cellStyle name="標準 18 2 3" xfId="1200"/>
    <cellStyle name="標準 18 2 4" xfId="1201"/>
    <cellStyle name="標準 18 3" xfId="1202"/>
    <cellStyle name="標準 18 4" xfId="1203"/>
    <cellStyle name="標準 18 5" xfId="1204"/>
    <cellStyle name="標準 18 6" xfId="1205"/>
    <cellStyle name="標準 19" xfId="1206"/>
    <cellStyle name="標準 19 2" xfId="1207"/>
    <cellStyle name="標準 19 3" xfId="1208"/>
    <cellStyle name="標準 2" xfId="1209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39"/>
  <sheetViews>
    <sheetView showGridLines="0" tabSelected="1" view="pageBreakPreview" workbookViewId="0" zoomScaleNormal="70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5" width="6.5" collapsed="false"/>
    <col min="2" max="2" customWidth="true" style="5" width="30.625" collapsed="false"/>
    <col min="3" max="3" customWidth="true" style="6" width="30.625" collapsed="false"/>
    <col min="4" max="4" customWidth="true" style="5" width="4.625" collapsed="false"/>
    <col min="5" max="5" customWidth="true" style="5" width="22.625" collapsed="false"/>
    <col min="6" max="6" customWidth="true" style="5" width="4.625" collapsed="false"/>
    <col min="7" max="7" customWidth="true" style="5" width="22.625" collapsed="false"/>
    <col min="8" max="8" customWidth="true" style="5" width="4.625" collapsed="false"/>
    <col min="9" max="9" customWidth="true" style="5" width="22.625" collapsed="false"/>
    <col min="10" max="10" customWidth="true" style="5" width="4.625" collapsed="false"/>
    <col min="11" max="11" customWidth="true" style="5" width="22.625" collapsed="false"/>
    <col min="12" max="12" customWidth="true" style="5" width="4.625" collapsed="false"/>
    <col min="13" max="13" customWidth="true" style="5" width="22.625" collapsed="false"/>
    <col min="14" max="14" customWidth="true" style="5" width="4.625" collapsed="false"/>
    <col min="15" max="18" customWidth="true" style="5" width="22.625" collapsed="false"/>
    <col min="19" max="19" customWidth="true" style="5" width="4.625" collapsed="false"/>
    <col min="20" max="20" customWidth="true" style="5" width="22.625" collapsed="false"/>
    <col min="21" max="21" customWidth="true" style="5" width="4.625" collapsed="false"/>
    <col min="22" max="22" customWidth="true" style="5" width="22.625" collapsed="false"/>
    <col min="23" max="23" customWidth="true" style="5" width="4.625" collapsed="false"/>
    <col min="24" max="24" customWidth="true" style="5" width="22.625" collapsed="false"/>
    <col min="25" max="25" customWidth="true" style="5" width="4.625" collapsed="false"/>
    <col min="26" max="26" customWidth="true" style="5" width="22.625" collapsed="false"/>
    <col min="27" max="27" customWidth="true" style="5" width="4.625" collapsed="false"/>
    <col min="28" max="28" customWidth="true" style="5" width="22.625" collapsed="false"/>
    <col min="29" max="29" customWidth="true" style="5" width="4.625" collapsed="false"/>
    <col min="30" max="30" customWidth="true" style="5" width="22.625" collapsed="false"/>
    <col min="31" max="31" customWidth="true" style="1" width="9.0" collapsed="false"/>
    <col min="32" max="16384" style="1" width="9.0" collapsed="false"/>
  </cols>
  <sheetData>
    <row customHeight="1" ht="30" r="1" spans="1:3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customFormat="1" customHeight="1" ht="30" r="2" s="2" spans="1:3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</row>
    <row customFormat="1" customHeight="1" ht="15" r="3" s="2" spans="1:30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</row>
    <row customFormat="1" customHeight="1" ht="17.100000000000001" r="4" s="3" spans="1:30">
      <c r="A4" s="9" t="s">
        <v>2</v>
      </c>
      <c r="B4" s="9"/>
      <c r="C4" s="9"/>
      <c r="D4" s="9"/>
      <c r="E4" s="9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1" t="s">
        <v>3</v>
      </c>
    </row>
    <row customFormat="1" customHeight="1" ht="17.100000000000001" r="5" s="3" spans="1:30">
      <c r="A5" s="44" t="s">
        <v>4</v>
      </c>
      <c r="B5" s="44" t="s">
        <v>5</v>
      </c>
      <c r="C5" s="45" t="s">
        <v>6</v>
      </c>
      <c r="D5" s="45" t="s">
        <v>7</v>
      </c>
      <c r="E5" s="47"/>
      <c r="F5" s="47" t="s">
        <v>8</v>
      </c>
      <c r="G5" s="47"/>
      <c r="H5" s="47" t="s">
        <v>8</v>
      </c>
      <c r="I5" s="48"/>
      <c r="J5" s="45" t="s">
        <v>9</v>
      </c>
      <c r="K5" s="47"/>
      <c r="L5" s="47" t="s">
        <v>8</v>
      </c>
      <c r="M5" s="47"/>
      <c r="N5" s="47" t="s">
        <v>8</v>
      </c>
      <c r="O5" s="48"/>
      <c r="P5" s="47" t="s">
        <v>10</v>
      </c>
      <c r="Q5" s="47"/>
      <c r="R5" s="48"/>
      <c r="S5" s="45" t="s">
        <v>11</v>
      </c>
      <c r="T5" s="47"/>
      <c r="U5" s="47" t="s">
        <v>8</v>
      </c>
      <c r="V5" s="47"/>
      <c r="W5" s="47" t="s">
        <v>8</v>
      </c>
      <c r="X5" s="48"/>
      <c r="Y5" s="45" t="s">
        <v>12</v>
      </c>
      <c r="Z5" s="47"/>
      <c r="AA5" s="47" t="s">
        <v>8</v>
      </c>
      <c r="AB5" s="47"/>
      <c r="AC5" s="47" t="s">
        <v>8</v>
      </c>
      <c r="AD5" s="48"/>
    </row>
    <row customFormat="1" customHeight="1" ht="17.100000000000001" r="6" s="3" spans="1:30">
      <c r="A6" s="39"/>
      <c r="B6" s="39"/>
      <c r="C6" s="46"/>
      <c r="D6" s="49" t="s">
        <v>13</v>
      </c>
      <c r="E6" s="37"/>
      <c r="F6" s="35" t="s">
        <v>14</v>
      </c>
      <c r="G6" s="36"/>
      <c r="H6" s="37" t="s">
        <v>15</v>
      </c>
      <c r="I6" s="38"/>
      <c r="J6" s="49" t="s">
        <v>13</v>
      </c>
      <c r="K6" s="37"/>
      <c r="L6" s="35" t="s">
        <v>14</v>
      </c>
      <c r="M6" s="36"/>
      <c r="N6" s="37" t="s">
        <v>15</v>
      </c>
      <c r="O6" s="38"/>
      <c r="P6" s="12" t="s">
        <v>13</v>
      </c>
      <c r="Q6" s="13" t="s">
        <v>14</v>
      </c>
      <c r="R6" s="14" t="s">
        <v>16</v>
      </c>
      <c r="S6" s="49" t="s">
        <v>13</v>
      </c>
      <c r="T6" s="37"/>
      <c r="U6" s="35" t="s">
        <v>14</v>
      </c>
      <c r="V6" s="36"/>
      <c r="W6" s="37" t="s">
        <v>15</v>
      </c>
      <c r="X6" s="38"/>
      <c r="Y6" s="49" t="s">
        <v>13</v>
      </c>
      <c r="Z6" s="37"/>
      <c r="AA6" s="35" t="s">
        <v>14</v>
      </c>
      <c r="AB6" s="36"/>
      <c r="AC6" s="37" t="s">
        <v>15</v>
      </c>
      <c r="AD6" s="38"/>
    </row>
    <row customFormat="1" customHeight="1" ht="1.5" r="7" s="3" spans="1:30">
      <c r="A7" s="15"/>
      <c r="B7" s="39"/>
      <c r="C7" s="4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7"/>
    </row>
    <row customFormat="1" customHeight="1" ht="17.100000000000001" r="8" s="3" spans="1:30">
      <c r="A8" s="39" t="s">
        <v>17</v>
      </c>
      <c r="B8" s="39"/>
      <c r="C8" s="46"/>
      <c r="D8" s="41" t="s">
        <v>18</v>
      </c>
      <c r="E8" s="42"/>
      <c r="F8" s="42"/>
      <c r="G8" s="42"/>
      <c r="H8" s="42"/>
      <c r="I8" s="43"/>
      <c r="J8" s="41" t="s">
        <v>19</v>
      </c>
      <c r="K8" s="42"/>
      <c r="L8" s="42"/>
      <c r="M8" s="42"/>
      <c r="N8" s="42"/>
      <c r="O8" s="43"/>
      <c r="P8" s="42" t="s">
        <v>20</v>
      </c>
      <c r="Q8" s="42"/>
      <c r="R8" s="43"/>
      <c r="S8" s="41" t="s">
        <v>21</v>
      </c>
      <c r="T8" s="42"/>
      <c r="U8" s="42"/>
      <c r="V8" s="42"/>
      <c r="W8" s="42"/>
      <c r="X8" s="43"/>
      <c r="Y8" s="41" t="s">
        <v>22</v>
      </c>
      <c r="Z8" s="42"/>
      <c r="AA8" s="42"/>
      <c r="AB8" s="42"/>
      <c r="AC8" s="42"/>
      <c r="AD8" s="43"/>
    </row>
    <row customFormat="1" customHeight="1" ht="17.100000000000001" r="9" s="3" spans="1:30">
      <c r="A9" s="40"/>
      <c r="B9" s="40"/>
      <c r="C9" s="30"/>
      <c r="D9" s="30" t="s">
        <v>23</v>
      </c>
      <c r="E9" s="31"/>
      <c r="F9" s="32" t="s">
        <v>24</v>
      </c>
      <c r="G9" s="33"/>
      <c r="H9" s="31" t="s">
        <v>25</v>
      </c>
      <c r="I9" s="34"/>
      <c r="J9" s="30" t="s">
        <v>23</v>
      </c>
      <c r="K9" s="31"/>
      <c r="L9" s="32" t="s">
        <v>24</v>
      </c>
      <c r="M9" s="33"/>
      <c r="N9" s="31" t="s">
        <v>25</v>
      </c>
      <c r="O9" s="34"/>
      <c r="P9" s="18" t="s">
        <v>23</v>
      </c>
      <c r="Q9" s="19" t="s">
        <v>24</v>
      </c>
      <c r="R9" s="20" t="s">
        <v>25</v>
      </c>
      <c r="S9" s="30" t="s">
        <v>23</v>
      </c>
      <c r="T9" s="31"/>
      <c r="U9" s="32" t="s">
        <v>24</v>
      </c>
      <c r="V9" s="33"/>
      <c r="W9" s="31" t="s">
        <v>25</v>
      </c>
      <c r="X9" s="34"/>
      <c r="Y9" s="30" t="s">
        <v>23</v>
      </c>
      <c r="Z9" s="31"/>
      <c r="AA9" s="32" t="s">
        <v>24</v>
      </c>
      <c r="AB9" s="33"/>
      <c r="AC9" s="31" t="s">
        <v>25</v>
      </c>
      <c r="AD9" s="34"/>
    </row>
    <row customFormat="1" customHeight="1" ht="13.5" r="10" s="4" spans="1:30">
      <c r="A10" s="21" t="s">
        <v>26</v>
      </c>
      <c r="B10" s="22" t="s">
        <v>27</v>
      </c>
      <c r="C10" s="22" t="s">
        <v>28</v>
      </c>
      <c r="D10" s="23"/>
      <c r="E10" s="26"/>
      <c r="F10" s="24"/>
      <c r="G10" s="26"/>
      <c r="H10" s="25"/>
      <c r="I10" s="26"/>
      <c r="J10" s="23"/>
      <c r="K10" s="26"/>
      <c r="L10" s="24"/>
      <c r="M10" s="26"/>
      <c r="N10" s="25"/>
      <c r="O10" s="26"/>
      <c r="P10" s="27"/>
      <c r="Q10" s="28"/>
      <c r="R10" s="29"/>
      <c r="S10" s="23"/>
      <c r="T10" s="26"/>
      <c r="U10" s="24"/>
      <c r="V10" s="26"/>
      <c r="W10" s="25"/>
      <c r="X10" s="26"/>
      <c r="Y10" s="23"/>
      <c r="Z10" s="26"/>
      <c r="AA10" s="24"/>
      <c r="AB10" s="26"/>
      <c r="AC10" s="25"/>
      <c r="AD10" s="26"/>
    </row>
    <row r="11">
      <c r="A11" s="21" t="s">
        <v>29</v>
      </c>
      <c r="B11" s="22" t="s">
        <v>27</v>
      </c>
      <c r="C11" s="22" t="s">
        <v>28</v>
      </c>
      <c r="D11" s="23"/>
      <c r="E11" s="26" t="n">
        <f>1887</f>
        <v>1887.0</v>
      </c>
      <c r="F11" s="24"/>
      <c r="G11" s="26" t="n">
        <f>1884</f>
        <v>1884.0</v>
      </c>
      <c r="H11" s="25"/>
      <c r="I11" s="26" t="n">
        <f>3771</f>
        <v>3771.0</v>
      </c>
      <c r="J11" s="23"/>
      <c r="K11" s="26" t="n">
        <f>18841970</f>
        <v>1.884197E7</v>
      </c>
      <c r="L11" s="24"/>
      <c r="M11" s="26" t="n">
        <f>17144400</f>
        <v>1.71444E7</v>
      </c>
      <c r="N11" s="25"/>
      <c r="O11" s="26" t="n">
        <f>35986370</f>
        <v>3.598637E7</v>
      </c>
      <c r="P11" s="27" t="str">
        <f>"－"</f>
        <v>－</v>
      </c>
      <c r="Q11" s="28" t="str">
        <f>"－"</f>
        <v>－</v>
      </c>
      <c r="R11" s="29" t="str">
        <f>"－"</f>
        <v>－</v>
      </c>
      <c r="S11" s="23" t="s">
        <v>30</v>
      </c>
      <c r="T11" s="26" t="str">
        <f>"－"</f>
        <v>－</v>
      </c>
      <c r="U11" s="24" t="s">
        <v>30</v>
      </c>
      <c r="V11" s="26" t="str">
        <f>"－"</f>
        <v>－</v>
      </c>
      <c r="W11" s="25" t="s">
        <v>30</v>
      </c>
      <c r="X11" s="26" t="str">
        <f>"－"</f>
        <v>－</v>
      </c>
      <c r="Y11" s="23"/>
      <c r="Z11" s="26" t="n">
        <f>32234</f>
        <v>32234.0</v>
      </c>
      <c r="AA11" s="24"/>
      <c r="AB11" s="26" t="n">
        <f>64493</f>
        <v>64493.0</v>
      </c>
      <c r="AC11" s="25"/>
      <c r="AD11" s="26" t="n">
        <f>96727</f>
        <v>96727.0</v>
      </c>
    </row>
    <row r="12">
      <c r="A12" s="21" t="s">
        <v>31</v>
      </c>
      <c r="B12" s="22" t="s">
        <v>27</v>
      </c>
      <c r="C12" s="22" t="s">
        <v>28</v>
      </c>
      <c r="D12" s="23"/>
      <c r="E12" s="26" t="n">
        <f>2000</f>
        <v>2000.0</v>
      </c>
      <c r="F12" s="24"/>
      <c r="G12" s="26" t="n">
        <f>1020</f>
        <v>1020.0</v>
      </c>
      <c r="H12" s="25"/>
      <c r="I12" s="26" t="n">
        <f>3020</f>
        <v>3020.0</v>
      </c>
      <c r="J12" s="23"/>
      <c r="K12" s="26" t="n">
        <f>861000</f>
        <v>861000.0</v>
      </c>
      <c r="L12" s="24"/>
      <c r="M12" s="26" t="n">
        <f>482000</f>
        <v>482000.0</v>
      </c>
      <c r="N12" s="25"/>
      <c r="O12" s="26" t="n">
        <f>1343000</f>
        <v>1343000.0</v>
      </c>
      <c r="P12" s="27" t="str">
        <f>"－"</f>
        <v>－</v>
      </c>
      <c r="Q12" s="28" t="str">
        <f>"－"</f>
        <v>－</v>
      </c>
      <c r="R12" s="29" t="str">
        <f>"－"</f>
        <v>－</v>
      </c>
      <c r="S12" s="23"/>
      <c r="T12" s="26" t="str">
        <f>"－"</f>
        <v>－</v>
      </c>
      <c r="U12" s="24"/>
      <c r="V12" s="26" t="str">
        <f>"－"</f>
        <v>－</v>
      </c>
      <c r="W12" s="25"/>
      <c r="X12" s="26" t="str">
        <f>"－"</f>
        <v>－</v>
      </c>
      <c r="Y12" s="23"/>
      <c r="Z12" s="26" t="n">
        <f>32234</f>
        <v>32234.0</v>
      </c>
      <c r="AA12" s="24"/>
      <c r="AB12" s="26" t="n">
        <f>65513</f>
        <v>65513.0</v>
      </c>
      <c r="AC12" s="25"/>
      <c r="AD12" s="26" t="n">
        <f>97747</f>
        <v>97747.0</v>
      </c>
    </row>
    <row r="13">
      <c r="A13" s="21" t="s">
        <v>32</v>
      </c>
      <c r="B13" s="22" t="s">
        <v>27</v>
      </c>
      <c r="C13" s="22" t="s">
        <v>28</v>
      </c>
      <c r="D13" s="23"/>
      <c r="E13" s="26" t="n">
        <f>12</f>
        <v>12.0</v>
      </c>
      <c r="F13" s="24" t="s">
        <v>33</v>
      </c>
      <c r="G13" s="26" t="str">
        <f>"－"</f>
        <v>－</v>
      </c>
      <c r="H13" s="25" t="s">
        <v>33</v>
      </c>
      <c r="I13" s="26" t="n">
        <f>12</f>
        <v>12.0</v>
      </c>
      <c r="J13" s="23"/>
      <c r="K13" s="26" t="n">
        <f>216900</f>
        <v>216900.0</v>
      </c>
      <c r="L13" s="24" t="s">
        <v>33</v>
      </c>
      <c r="M13" s="26" t="str">
        <f>"－"</f>
        <v>－</v>
      </c>
      <c r="N13" s="25" t="s">
        <v>33</v>
      </c>
      <c r="O13" s="26" t="n">
        <f>216900</f>
        <v>216900.0</v>
      </c>
      <c r="P13" s="27" t="str">
        <f>"－"</f>
        <v>－</v>
      </c>
      <c r="Q13" s="28" t="str">
        <f>"－"</f>
        <v>－</v>
      </c>
      <c r="R13" s="29" t="str">
        <f>"－"</f>
        <v>－</v>
      </c>
      <c r="S13" s="23"/>
      <c r="T13" s="26" t="str">
        <f>"－"</f>
        <v>－</v>
      </c>
      <c r="U13" s="24"/>
      <c r="V13" s="26" t="str">
        <f>"－"</f>
        <v>－</v>
      </c>
      <c r="W13" s="25"/>
      <c r="X13" s="26" t="str">
        <f>"－"</f>
        <v>－</v>
      </c>
      <c r="Y13" s="23"/>
      <c r="Z13" s="26" t="n">
        <f>32246</f>
        <v>32246.0</v>
      </c>
      <c r="AA13" s="24"/>
      <c r="AB13" s="26" t="n">
        <f>65513</f>
        <v>65513.0</v>
      </c>
      <c r="AC13" s="25"/>
      <c r="AD13" s="26" t="n">
        <f>97759</f>
        <v>97759.0</v>
      </c>
    </row>
    <row r="14">
      <c r="A14" s="21" t="s">
        <v>34</v>
      </c>
      <c r="B14" s="22" t="s">
        <v>27</v>
      </c>
      <c r="C14" s="22" t="s">
        <v>28</v>
      </c>
      <c r="D14" s="23"/>
      <c r="E14" s="26" t="n">
        <f>27</f>
        <v>27.0</v>
      </c>
      <c r="F14" s="24"/>
      <c r="G14" s="26" t="n">
        <f>2000</f>
        <v>2000.0</v>
      </c>
      <c r="H14" s="25"/>
      <c r="I14" s="26" t="n">
        <f>2027</f>
        <v>2027.0</v>
      </c>
      <c r="J14" s="23"/>
      <c r="K14" s="26" t="n">
        <f>37638</f>
        <v>37638.0</v>
      </c>
      <c r="L14" s="24"/>
      <c r="M14" s="26" t="n">
        <f>591000</f>
        <v>591000.0</v>
      </c>
      <c r="N14" s="25"/>
      <c r="O14" s="26" t="n">
        <f>628638</f>
        <v>628638.0</v>
      </c>
      <c r="P14" s="27" t="str">
        <f>"－"</f>
        <v>－</v>
      </c>
      <c r="Q14" s="28" t="str">
        <f>"－"</f>
        <v>－</v>
      </c>
      <c r="R14" s="29" t="str">
        <f>"－"</f>
        <v>－</v>
      </c>
      <c r="S14" s="23"/>
      <c r="T14" s="26" t="str">
        <f>"－"</f>
        <v>－</v>
      </c>
      <c r="U14" s="24"/>
      <c r="V14" s="26" t="str">
        <f>"－"</f>
        <v>－</v>
      </c>
      <c r="W14" s="25"/>
      <c r="X14" s="26" t="str">
        <f>"－"</f>
        <v>－</v>
      </c>
      <c r="Y14" s="23"/>
      <c r="Z14" s="26" t="n">
        <f>32273</f>
        <v>32273.0</v>
      </c>
      <c r="AA14" s="24"/>
      <c r="AB14" s="26" t="n">
        <f>65513</f>
        <v>65513.0</v>
      </c>
      <c r="AC14" s="25"/>
      <c r="AD14" s="26" t="n">
        <f>97786</f>
        <v>97786.0</v>
      </c>
    </row>
    <row r="15">
      <c r="A15" s="21" t="s">
        <v>35</v>
      </c>
      <c r="B15" s="22" t="s">
        <v>27</v>
      </c>
      <c r="C15" s="22" t="s">
        <v>28</v>
      </c>
      <c r="D15" s="23"/>
      <c r="E15" s="26" t="n">
        <f>21</f>
        <v>21.0</v>
      </c>
      <c r="F15" s="24"/>
      <c r="G15" s="26" t="str">
        <f>"－"</f>
        <v>－</v>
      </c>
      <c r="H15" s="25"/>
      <c r="I15" s="26" t="n">
        <f>21</f>
        <v>21.0</v>
      </c>
      <c r="J15" s="23"/>
      <c r="K15" s="26" t="n">
        <f>273460</f>
        <v>273460.0</v>
      </c>
      <c r="L15" s="24"/>
      <c r="M15" s="26" t="str">
        <f>"－"</f>
        <v>－</v>
      </c>
      <c r="N15" s="25"/>
      <c r="O15" s="26" t="n">
        <f>273460</f>
        <v>273460.0</v>
      </c>
      <c r="P15" s="27" t="str">
        <f>"－"</f>
        <v>－</v>
      </c>
      <c r="Q15" s="28" t="str">
        <f>"－"</f>
        <v>－</v>
      </c>
      <c r="R15" s="29" t="str">
        <f>"－"</f>
        <v>－</v>
      </c>
      <c r="S15" s="23"/>
      <c r="T15" s="26" t="str">
        <f>"－"</f>
        <v>－</v>
      </c>
      <c r="U15" s="24"/>
      <c r="V15" s="26" t="str">
        <f>"－"</f>
        <v>－</v>
      </c>
      <c r="W15" s="25"/>
      <c r="X15" s="26" t="str">
        <f>"－"</f>
        <v>－</v>
      </c>
      <c r="Y15" s="23"/>
      <c r="Z15" s="26" t="n">
        <f>32294</f>
        <v>32294.0</v>
      </c>
      <c r="AA15" s="24"/>
      <c r="AB15" s="26" t="n">
        <f>65513</f>
        <v>65513.0</v>
      </c>
      <c r="AC15" s="25"/>
      <c r="AD15" s="26" t="n">
        <f>97807</f>
        <v>97807.0</v>
      </c>
    </row>
    <row r="16">
      <c r="A16" s="21" t="s">
        <v>36</v>
      </c>
      <c r="B16" s="22" t="s">
        <v>27</v>
      </c>
      <c r="C16" s="22" t="s">
        <v>28</v>
      </c>
      <c r="D16" s="23"/>
      <c r="E16" s="26"/>
      <c r="F16" s="24"/>
      <c r="G16" s="26"/>
      <c r="H16" s="25"/>
      <c r="I16" s="26"/>
      <c r="J16" s="23"/>
      <c r="K16" s="26"/>
      <c r="L16" s="24"/>
      <c r="M16" s="26"/>
      <c r="N16" s="25"/>
      <c r="O16" s="26"/>
      <c r="P16" s="27"/>
      <c r="Q16" s="28"/>
      <c r="R16" s="29"/>
      <c r="S16" s="23"/>
      <c r="T16" s="26"/>
      <c r="U16" s="24"/>
      <c r="V16" s="26"/>
      <c r="W16" s="25"/>
      <c r="X16" s="26"/>
      <c r="Y16" s="23"/>
      <c r="Z16" s="26"/>
      <c r="AA16" s="24"/>
      <c r="AB16" s="26"/>
      <c r="AC16" s="25"/>
      <c r="AD16" s="26"/>
    </row>
    <row r="17">
      <c r="A17" s="21" t="s">
        <v>37</v>
      </c>
      <c r="B17" s="22" t="s">
        <v>27</v>
      </c>
      <c r="C17" s="22" t="s">
        <v>28</v>
      </c>
      <c r="D17" s="23"/>
      <c r="E17" s="26"/>
      <c r="F17" s="24"/>
      <c r="G17" s="26"/>
      <c r="H17" s="25"/>
      <c r="I17" s="26"/>
      <c r="J17" s="23"/>
      <c r="K17" s="26"/>
      <c r="L17" s="24"/>
      <c r="M17" s="26"/>
      <c r="N17" s="25"/>
      <c r="O17" s="26"/>
      <c r="P17" s="27"/>
      <c r="Q17" s="28"/>
      <c r="R17" s="29"/>
      <c r="S17" s="23"/>
      <c r="T17" s="26"/>
      <c r="U17" s="24"/>
      <c r="V17" s="26"/>
      <c r="W17" s="25"/>
      <c r="X17" s="26"/>
      <c r="Y17" s="23"/>
      <c r="Z17" s="26"/>
      <c r="AA17" s="24"/>
      <c r="AB17" s="26"/>
      <c r="AC17" s="25"/>
      <c r="AD17" s="26"/>
    </row>
    <row r="18">
      <c r="A18" s="21" t="s">
        <v>38</v>
      </c>
      <c r="B18" s="22" t="s">
        <v>27</v>
      </c>
      <c r="C18" s="22" t="s">
        <v>28</v>
      </c>
      <c r="D18" s="23" t="s">
        <v>33</v>
      </c>
      <c r="E18" s="26" t="n">
        <f>10</f>
        <v>10.0</v>
      </c>
      <c r="F18" s="24" t="s">
        <v>39</v>
      </c>
      <c r="G18" s="26" t="n">
        <f>17030</f>
        <v>17030.0</v>
      </c>
      <c r="H18" s="25" t="s">
        <v>39</v>
      </c>
      <c r="I18" s="26" t="n">
        <f>17040</f>
        <v>17040.0</v>
      </c>
      <c r="J18" s="23" t="s">
        <v>33</v>
      </c>
      <c r="K18" s="26" t="n">
        <f>8990</f>
        <v>8990.0</v>
      </c>
      <c r="L18" s="24"/>
      <c r="M18" s="26" t="n">
        <f>5319500</f>
        <v>5319500.0</v>
      </c>
      <c r="N18" s="25"/>
      <c r="O18" s="26" t="n">
        <f>5328490</f>
        <v>5328490.0</v>
      </c>
      <c r="P18" s="27" t="str">
        <f>"－"</f>
        <v>－</v>
      </c>
      <c r="Q18" s="28" t="str">
        <f>"－"</f>
        <v>－</v>
      </c>
      <c r="R18" s="29" t="str">
        <f>"－"</f>
        <v>－</v>
      </c>
      <c r="S18" s="23"/>
      <c r="T18" s="26" t="str">
        <f>"－"</f>
        <v>－</v>
      </c>
      <c r="U18" s="24"/>
      <c r="V18" s="26" t="str">
        <f>"－"</f>
        <v>－</v>
      </c>
      <c r="W18" s="25"/>
      <c r="X18" s="26" t="str">
        <f>"－"</f>
        <v>－</v>
      </c>
      <c r="Y18" s="23"/>
      <c r="Z18" s="26" t="n">
        <f>32304</f>
        <v>32304.0</v>
      </c>
      <c r="AA18" s="24"/>
      <c r="AB18" s="26" t="n">
        <f>70543</f>
        <v>70543.0</v>
      </c>
      <c r="AC18" s="25"/>
      <c r="AD18" s="26" t="n">
        <f>102847</f>
        <v>102847.0</v>
      </c>
    </row>
    <row r="19">
      <c r="A19" s="21" t="s">
        <v>40</v>
      </c>
      <c r="B19" s="22" t="s">
        <v>27</v>
      </c>
      <c r="C19" s="22" t="s">
        <v>28</v>
      </c>
      <c r="D19" s="23"/>
      <c r="E19" s="26" t="n">
        <f>102</f>
        <v>102.0</v>
      </c>
      <c r="F19" s="24"/>
      <c r="G19" s="26" t="n">
        <f>5450</f>
        <v>5450.0</v>
      </c>
      <c r="H19" s="25"/>
      <c r="I19" s="26" t="n">
        <f>5552</f>
        <v>5552.0</v>
      </c>
      <c r="J19" s="23"/>
      <c r="K19" s="26" t="n">
        <f>895540</f>
        <v>895540.0</v>
      </c>
      <c r="L19" s="24"/>
      <c r="M19" s="26" t="n">
        <f>6760000</f>
        <v>6760000.0</v>
      </c>
      <c r="N19" s="25"/>
      <c r="O19" s="26" t="n">
        <f>7655540</f>
        <v>7655540.0</v>
      </c>
      <c r="P19" s="27" t="str">
        <f>"－"</f>
        <v>－</v>
      </c>
      <c r="Q19" s="28" t="str">
        <f>"－"</f>
        <v>－</v>
      </c>
      <c r="R19" s="29" t="str">
        <f>"－"</f>
        <v>－</v>
      </c>
      <c r="S19" s="23"/>
      <c r="T19" s="26" t="str">
        <f>"－"</f>
        <v>－</v>
      </c>
      <c r="U19" s="24"/>
      <c r="V19" s="26" t="str">
        <f>"－"</f>
        <v>－</v>
      </c>
      <c r="W19" s="25"/>
      <c r="X19" s="26" t="str">
        <f>"－"</f>
        <v>－</v>
      </c>
      <c r="Y19" s="23"/>
      <c r="Z19" s="26" t="n">
        <f>32405</f>
        <v>32405.0</v>
      </c>
      <c r="AA19" s="24"/>
      <c r="AB19" s="26" t="n">
        <f>69993</f>
        <v>69993.0</v>
      </c>
      <c r="AC19" s="25"/>
      <c r="AD19" s="26" t="n">
        <f>102398</f>
        <v>102398.0</v>
      </c>
    </row>
    <row r="20">
      <c r="A20" s="21" t="s">
        <v>41</v>
      </c>
      <c r="B20" s="22" t="s">
        <v>27</v>
      </c>
      <c r="C20" s="22" t="s">
        <v>28</v>
      </c>
      <c r="D20" s="23"/>
      <c r="E20" s="26" t="n">
        <f>3111</f>
        <v>3111.0</v>
      </c>
      <c r="F20" s="24"/>
      <c r="G20" s="26" t="n">
        <f>2001</f>
        <v>2001.0</v>
      </c>
      <c r="H20" s="25"/>
      <c r="I20" s="26" t="n">
        <f>5112</f>
        <v>5112.0</v>
      </c>
      <c r="J20" s="23"/>
      <c r="K20" s="26" t="n">
        <f>5739290</f>
        <v>5739290.0</v>
      </c>
      <c r="L20" s="24"/>
      <c r="M20" s="26" t="n">
        <f>1531780</f>
        <v>1531780.0</v>
      </c>
      <c r="N20" s="25"/>
      <c r="O20" s="26" t="n">
        <f>7271070</f>
        <v>7271070.0</v>
      </c>
      <c r="P20" s="27" t="str">
        <f>"－"</f>
        <v>－</v>
      </c>
      <c r="Q20" s="28" t="str">
        <f>"－"</f>
        <v>－</v>
      </c>
      <c r="R20" s="29" t="str">
        <f>"－"</f>
        <v>－</v>
      </c>
      <c r="S20" s="23"/>
      <c r="T20" s="26" t="str">
        <f>"－"</f>
        <v>－</v>
      </c>
      <c r="U20" s="24"/>
      <c r="V20" s="26" t="str">
        <f>"－"</f>
        <v>－</v>
      </c>
      <c r="W20" s="25"/>
      <c r="X20" s="26" t="str">
        <f>"－"</f>
        <v>－</v>
      </c>
      <c r="Y20" s="23" t="s">
        <v>39</v>
      </c>
      <c r="Z20" s="26" t="n">
        <f>34513</f>
        <v>34513.0</v>
      </c>
      <c r="AA20" s="24" t="s">
        <v>39</v>
      </c>
      <c r="AB20" s="26" t="n">
        <f>71994</f>
        <v>71994.0</v>
      </c>
      <c r="AC20" s="25" t="s">
        <v>39</v>
      </c>
      <c r="AD20" s="26" t="n">
        <f>106507</f>
        <v>106507.0</v>
      </c>
    </row>
    <row r="21">
      <c r="A21" s="21" t="s">
        <v>42</v>
      </c>
      <c r="B21" s="22" t="s">
        <v>27</v>
      </c>
      <c r="C21" s="22" t="s">
        <v>28</v>
      </c>
      <c r="D21" s="23"/>
      <c r="E21" s="26" t="n">
        <f>3453</f>
        <v>3453.0</v>
      </c>
      <c r="F21" s="24"/>
      <c r="G21" s="26" t="n">
        <f>2284</f>
        <v>2284.0</v>
      </c>
      <c r="H21" s="25"/>
      <c r="I21" s="26" t="n">
        <f>5737</f>
        <v>5737.0</v>
      </c>
      <c r="J21" s="23" t="s">
        <v>39</v>
      </c>
      <c r="K21" s="26" t="n">
        <f>44289755</f>
        <v>4.4289755E7</v>
      </c>
      <c r="L21" s="24" t="s">
        <v>39</v>
      </c>
      <c r="M21" s="26" t="n">
        <f>43477600</f>
        <v>4.34776E7</v>
      </c>
      <c r="N21" s="25" t="s">
        <v>39</v>
      </c>
      <c r="O21" s="26" t="n">
        <f>87767355</f>
        <v>8.7767355E7</v>
      </c>
      <c r="P21" s="27" t="n">
        <f>15979</f>
        <v>15979.0</v>
      </c>
      <c r="Q21" s="28" t="n">
        <f>3131</f>
        <v>3131.0</v>
      </c>
      <c r="R21" s="29" t="n">
        <f>19110</f>
        <v>19110.0</v>
      </c>
      <c r="S21" s="23"/>
      <c r="T21" s="26" t="str">
        <f>"－"</f>
        <v>－</v>
      </c>
      <c r="U21" s="24"/>
      <c r="V21" s="26" t="str">
        <f>"－"</f>
        <v>－</v>
      </c>
      <c r="W21" s="25"/>
      <c r="X21" s="26" t="str">
        <f>"－"</f>
        <v>－</v>
      </c>
      <c r="Y21" s="23" t="s">
        <v>33</v>
      </c>
      <c r="Z21" s="26" t="n">
        <f>20046</f>
        <v>20046.0</v>
      </c>
      <c r="AA21" s="24"/>
      <c r="AB21" s="26" t="n">
        <f>35669</f>
        <v>35669.0</v>
      </c>
      <c r="AC21" s="25"/>
      <c r="AD21" s="26" t="n">
        <f>55715</f>
        <v>55715.0</v>
      </c>
    </row>
    <row r="22">
      <c r="A22" s="21" t="s">
        <v>43</v>
      </c>
      <c r="B22" s="22" t="s">
        <v>27</v>
      </c>
      <c r="C22" s="22" t="s">
        <v>28</v>
      </c>
      <c r="D22" s="23"/>
      <c r="E22" s="26" t="n">
        <f>1232</f>
        <v>1232.0</v>
      </c>
      <c r="F22" s="24"/>
      <c r="G22" s="26" t="n">
        <f>1176</f>
        <v>1176.0</v>
      </c>
      <c r="H22" s="25"/>
      <c r="I22" s="26" t="n">
        <f>2408</f>
        <v>2408.0</v>
      </c>
      <c r="J22" s="23"/>
      <c r="K22" s="26" t="n">
        <f>2995409</f>
        <v>2995409.0</v>
      </c>
      <c r="L22" s="24"/>
      <c r="M22" s="26" t="n">
        <f>5688980</f>
        <v>5688980.0</v>
      </c>
      <c r="N22" s="25"/>
      <c r="O22" s="26" t="n">
        <f>8684389</f>
        <v>8684389.0</v>
      </c>
      <c r="P22" s="27" t="str">
        <f>"－"</f>
        <v>－</v>
      </c>
      <c r="Q22" s="28" t="str">
        <f>"－"</f>
        <v>－</v>
      </c>
      <c r="R22" s="29" t="str">
        <f>"－"</f>
        <v>－</v>
      </c>
      <c r="S22" s="23"/>
      <c r="T22" s="26" t="str">
        <f>"－"</f>
        <v>－</v>
      </c>
      <c r="U22" s="24"/>
      <c r="V22" s="26" t="str">
        <f>"－"</f>
        <v>－</v>
      </c>
      <c r="W22" s="25"/>
      <c r="X22" s="26" t="str">
        <f>"－"</f>
        <v>－</v>
      </c>
      <c r="Y22" s="23"/>
      <c r="Z22" s="26" t="n">
        <f>21178</f>
        <v>21178.0</v>
      </c>
      <c r="AA22" s="24"/>
      <c r="AB22" s="26" t="n">
        <f>34845</f>
        <v>34845.0</v>
      </c>
      <c r="AC22" s="25"/>
      <c r="AD22" s="26" t="n">
        <f>56023</f>
        <v>56023.0</v>
      </c>
    </row>
    <row r="23">
      <c r="A23" s="21" t="s">
        <v>44</v>
      </c>
      <c r="B23" s="22" t="s">
        <v>27</v>
      </c>
      <c r="C23" s="22" t="s">
        <v>28</v>
      </c>
      <c r="D23" s="23"/>
      <c r="E23" s="26"/>
      <c r="F23" s="24"/>
      <c r="G23" s="26"/>
      <c r="H23" s="25"/>
      <c r="I23" s="26"/>
      <c r="J23" s="23"/>
      <c r="K23" s="26"/>
      <c r="L23" s="24"/>
      <c r="M23" s="26"/>
      <c r="N23" s="25"/>
      <c r="O23" s="26"/>
      <c r="P23" s="27"/>
      <c r="Q23" s="28"/>
      <c r="R23" s="29"/>
      <c r="S23" s="23"/>
      <c r="T23" s="26"/>
      <c r="U23" s="24"/>
      <c r="V23" s="26"/>
      <c r="W23" s="25"/>
      <c r="X23" s="26"/>
      <c r="Y23" s="23"/>
      <c r="Z23" s="26"/>
      <c r="AA23" s="24"/>
      <c r="AB23" s="26"/>
      <c r="AC23" s="25"/>
      <c r="AD23" s="26"/>
    </row>
    <row r="24">
      <c r="A24" s="21" t="s">
        <v>45</v>
      </c>
      <c r="B24" s="22" t="s">
        <v>27</v>
      </c>
      <c r="C24" s="22" t="s">
        <v>28</v>
      </c>
      <c r="D24" s="23"/>
      <c r="E24" s="26"/>
      <c r="F24" s="24"/>
      <c r="G24" s="26"/>
      <c r="H24" s="25"/>
      <c r="I24" s="26"/>
      <c r="J24" s="23"/>
      <c r="K24" s="26"/>
      <c r="L24" s="24"/>
      <c r="M24" s="26"/>
      <c r="N24" s="25"/>
      <c r="O24" s="26"/>
      <c r="P24" s="27"/>
      <c r="Q24" s="28"/>
      <c r="R24" s="29"/>
      <c r="S24" s="23"/>
      <c r="T24" s="26"/>
      <c r="U24" s="24"/>
      <c r="V24" s="26"/>
      <c r="W24" s="25"/>
      <c r="X24" s="26"/>
      <c r="Y24" s="23"/>
      <c r="Z24" s="26"/>
      <c r="AA24" s="24"/>
      <c r="AB24" s="26"/>
      <c r="AC24" s="25"/>
      <c r="AD24" s="26"/>
    </row>
    <row r="25">
      <c r="A25" s="21" t="s">
        <v>46</v>
      </c>
      <c r="B25" s="22" t="s">
        <v>27</v>
      </c>
      <c r="C25" s="22" t="s">
        <v>28</v>
      </c>
      <c r="D25" s="23"/>
      <c r="E25" s="26"/>
      <c r="F25" s="24"/>
      <c r="G25" s="26"/>
      <c r="H25" s="25"/>
      <c r="I25" s="26"/>
      <c r="J25" s="23"/>
      <c r="K25" s="26"/>
      <c r="L25" s="24"/>
      <c r="M25" s="26"/>
      <c r="N25" s="25"/>
      <c r="O25" s="26"/>
      <c r="P25" s="27"/>
      <c r="Q25" s="28"/>
      <c r="R25" s="29"/>
      <c r="S25" s="23"/>
      <c r="T25" s="26"/>
      <c r="U25" s="24"/>
      <c r="V25" s="26"/>
      <c r="W25" s="25"/>
      <c r="X25" s="26"/>
      <c r="Y25" s="23"/>
      <c r="Z25" s="26"/>
      <c r="AA25" s="24"/>
      <c r="AB25" s="26"/>
      <c r="AC25" s="25"/>
      <c r="AD25" s="26"/>
    </row>
    <row r="26">
      <c r="A26" s="21" t="s">
        <v>47</v>
      </c>
      <c r="B26" s="22" t="s">
        <v>27</v>
      </c>
      <c r="C26" s="22" t="s">
        <v>28</v>
      </c>
      <c r="D26" s="23"/>
      <c r="E26" s="26" t="n">
        <f>108</f>
        <v>108.0</v>
      </c>
      <c r="F26" s="24"/>
      <c r="G26" s="26" t="n">
        <f>31</f>
        <v>31.0</v>
      </c>
      <c r="H26" s="25"/>
      <c r="I26" s="26" t="n">
        <f>139</f>
        <v>139.0</v>
      </c>
      <c r="J26" s="23"/>
      <c r="K26" s="26" t="n">
        <f>2007240</f>
        <v>2007240.0</v>
      </c>
      <c r="L26" s="24"/>
      <c r="M26" s="26" t="n">
        <f>2513900</f>
        <v>2513900.0</v>
      </c>
      <c r="N26" s="25"/>
      <c r="O26" s="26" t="n">
        <f>4521140</f>
        <v>4521140.0</v>
      </c>
      <c r="P26" s="27" t="str">
        <f>"－"</f>
        <v>－</v>
      </c>
      <c r="Q26" s="28" t="str">
        <f>"－"</f>
        <v>－</v>
      </c>
      <c r="R26" s="29" t="str">
        <f>"－"</f>
        <v>－</v>
      </c>
      <c r="S26" s="23"/>
      <c r="T26" s="26" t="str">
        <f>"－"</f>
        <v>－</v>
      </c>
      <c r="U26" s="24"/>
      <c r="V26" s="26" t="str">
        <f>"－"</f>
        <v>－</v>
      </c>
      <c r="W26" s="25"/>
      <c r="X26" s="26" t="str">
        <f>"－"</f>
        <v>－</v>
      </c>
      <c r="Y26" s="23"/>
      <c r="Z26" s="26" t="n">
        <f>21285</f>
        <v>21285.0</v>
      </c>
      <c r="AA26" s="24"/>
      <c r="AB26" s="26" t="n">
        <f>34876</f>
        <v>34876.0</v>
      </c>
      <c r="AC26" s="25"/>
      <c r="AD26" s="26" t="n">
        <f>56161</f>
        <v>56161.0</v>
      </c>
    </row>
    <row r="27">
      <c r="A27" s="21" t="s">
        <v>48</v>
      </c>
      <c r="B27" s="22" t="s">
        <v>27</v>
      </c>
      <c r="C27" s="22" t="s">
        <v>28</v>
      </c>
      <c r="D27" s="23"/>
      <c r="E27" s="26" t="n">
        <f>1002</f>
        <v>1002.0</v>
      </c>
      <c r="F27" s="24"/>
      <c r="G27" s="26" t="n">
        <f>1065</f>
        <v>1065.0</v>
      </c>
      <c r="H27" s="25"/>
      <c r="I27" s="26" t="n">
        <f>2067</f>
        <v>2067.0</v>
      </c>
      <c r="J27" s="23"/>
      <c r="K27" s="26" t="n">
        <f>697090</f>
        <v>697090.0</v>
      </c>
      <c r="L27" s="24"/>
      <c r="M27" s="26" t="n">
        <f>1314100</f>
        <v>1314100.0</v>
      </c>
      <c r="N27" s="25"/>
      <c r="O27" s="26" t="n">
        <f>2011190</f>
        <v>2011190.0</v>
      </c>
      <c r="P27" s="27" t="str">
        <f>"－"</f>
        <v>－</v>
      </c>
      <c r="Q27" s="28" t="str">
        <f>"－"</f>
        <v>－</v>
      </c>
      <c r="R27" s="29" t="str">
        <f>"－"</f>
        <v>－</v>
      </c>
      <c r="S27" s="23"/>
      <c r="T27" s="26" t="str">
        <f>"－"</f>
        <v>－</v>
      </c>
      <c r="U27" s="24"/>
      <c r="V27" s="26" t="str">
        <f>"－"</f>
        <v>－</v>
      </c>
      <c r="W27" s="25"/>
      <c r="X27" s="26" t="str">
        <f>"－"</f>
        <v>－</v>
      </c>
      <c r="Y27" s="23"/>
      <c r="Z27" s="26" t="n">
        <f>20287</f>
        <v>20287.0</v>
      </c>
      <c r="AA27" s="24" t="s">
        <v>33</v>
      </c>
      <c r="AB27" s="26" t="n">
        <f>33841</f>
        <v>33841.0</v>
      </c>
      <c r="AC27" s="25" t="s">
        <v>33</v>
      </c>
      <c r="AD27" s="26" t="n">
        <f>54128</f>
        <v>54128.0</v>
      </c>
    </row>
    <row r="28">
      <c r="A28" s="21" t="s">
        <v>49</v>
      </c>
      <c r="B28" s="22" t="s">
        <v>27</v>
      </c>
      <c r="C28" s="22" t="s">
        <v>28</v>
      </c>
      <c r="D28" s="23"/>
      <c r="E28" s="26" t="n">
        <f>1122</f>
        <v>1122.0</v>
      </c>
      <c r="F28" s="24"/>
      <c r="G28" s="26" t="n">
        <f>2052</f>
        <v>2052.0</v>
      </c>
      <c r="H28" s="25"/>
      <c r="I28" s="26" t="n">
        <f>3174</f>
        <v>3174.0</v>
      </c>
      <c r="J28" s="23"/>
      <c r="K28" s="26" t="n">
        <f>33183000</f>
        <v>3.3183E7</v>
      </c>
      <c r="L28" s="24"/>
      <c r="M28" s="26" t="n">
        <f>20520830</f>
        <v>2.052083E7</v>
      </c>
      <c r="N28" s="25"/>
      <c r="O28" s="26" t="n">
        <f>53703830</f>
        <v>5.370383E7</v>
      </c>
      <c r="P28" s="27" t="str">
        <f>"－"</f>
        <v>－</v>
      </c>
      <c r="Q28" s="28" t="str">
        <f>"－"</f>
        <v>－</v>
      </c>
      <c r="R28" s="29" t="str">
        <f>"－"</f>
        <v>－</v>
      </c>
      <c r="S28" s="23"/>
      <c r="T28" s="26" t="str">
        <f>"－"</f>
        <v>－</v>
      </c>
      <c r="U28" s="24"/>
      <c r="V28" s="26" t="str">
        <f>"－"</f>
        <v>－</v>
      </c>
      <c r="W28" s="25"/>
      <c r="X28" s="26" t="str">
        <f>"－"</f>
        <v>－</v>
      </c>
      <c r="Y28" s="23"/>
      <c r="Z28" s="26" t="n">
        <f>21409</f>
        <v>21409.0</v>
      </c>
      <c r="AA28" s="24"/>
      <c r="AB28" s="26" t="n">
        <f>35893</f>
        <v>35893.0</v>
      </c>
      <c r="AC28" s="25"/>
      <c r="AD28" s="26" t="n">
        <f>57302</f>
        <v>57302.0</v>
      </c>
    </row>
    <row r="29">
      <c r="A29" s="21" t="s">
        <v>50</v>
      </c>
      <c r="B29" s="22" t="s">
        <v>27</v>
      </c>
      <c r="C29" s="22" t="s">
        <v>28</v>
      </c>
      <c r="D29" s="23"/>
      <c r="E29" s="26" t="n">
        <f>1237</f>
        <v>1237.0</v>
      </c>
      <c r="F29" s="24"/>
      <c r="G29" s="26" t="n">
        <f>2822</f>
        <v>2822.0</v>
      </c>
      <c r="H29" s="25"/>
      <c r="I29" s="26" t="n">
        <f>4059</f>
        <v>4059.0</v>
      </c>
      <c r="J29" s="23"/>
      <c r="K29" s="26" t="n">
        <f>2694917</f>
        <v>2694917.0</v>
      </c>
      <c r="L29" s="24"/>
      <c r="M29" s="26" t="n">
        <f>3213570</f>
        <v>3213570.0</v>
      </c>
      <c r="N29" s="25"/>
      <c r="O29" s="26" t="n">
        <f>5908487</f>
        <v>5908487.0</v>
      </c>
      <c r="P29" s="27" t="str">
        <f>"－"</f>
        <v>－</v>
      </c>
      <c r="Q29" s="28" t="str">
        <f>"－"</f>
        <v>－</v>
      </c>
      <c r="R29" s="29" t="str">
        <f>"－"</f>
        <v>－</v>
      </c>
      <c r="S29" s="23"/>
      <c r="T29" s="26" t="str">
        <f>"－"</f>
        <v>－</v>
      </c>
      <c r="U29" s="24"/>
      <c r="V29" s="26" t="str">
        <f>"－"</f>
        <v>－</v>
      </c>
      <c r="W29" s="25"/>
      <c r="X29" s="26" t="str">
        <f>"－"</f>
        <v>－</v>
      </c>
      <c r="Y29" s="23"/>
      <c r="Z29" s="26" t="n">
        <f>22406</f>
        <v>22406.0</v>
      </c>
      <c r="AA29" s="24"/>
      <c r="AB29" s="26" t="n">
        <f>38715</f>
        <v>38715.0</v>
      </c>
      <c r="AC29" s="25"/>
      <c r="AD29" s="26" t="n">
        <f>61121</f>
        <v>61121.0</v>
      </c>
    </row>
    <row r="30">
      <c r="A30" s="21" t="s">
        <v>51</v>
      </c>
      <c r="B30" s="22" t="s">
        <v>27</v>
      </c>
      <c r="C30" s="22" t="s">
        <v>28</v>
      </c>
      <c r="D30" s="23"/>
      <c r="E30" s="26"/>
      <c r="F30" s="24"/>
      <c r="G30" s="26"/>
      <c r="H30" s="25"/>
      <c r="I30" s="26"/>
      <c r="J30" s="23"/>
      <c r="K30" s="26"/>
      <c r="L30" s="24"/>
      <c r="M30" s="26"/>
      <c r="N30" s="25"/>
      <c r="O30" s="26"/>
      <c r="P30" s="27"/>
      <c r="Q30" s="28"/>
      <c r="R30" s="29"/>
      <c r="S30" s="23"/>
      <c r="T30" s="26"/>
      <c r="U30" s="24"/>
      <c r="V30" s="26"/>
      <c r="W30" s="25"/>
      <c r="X30" s="26"/>
      <c r="Y30" s="23"/>
      <c r="Z30" s="26"/>
      <c r="AA30" s="24"/>
      <c r="AB30" s="26"/>
      <c r="AC30" s="25"/>
      <c r="AD30" s="26"/>
    </row>
    <row r="31">
      <c r="A31" s="21" t="s">
        <v>52</v>
      </c>
      <c r="B31" s="22" t="s">
        <v>27</v>
      </c>
      <c r="C31" s="22" t="s">
        <v>28</v>
      </c>
      <c r="D31" s="23"/>
      <c r="E31" s="26"/>
      <c r="F31" s="24"/>
      <c r="G31" s="26"/>
      <c r="H31" s="25"/>
      <c r="I31" s="26"/>
      <c r="J31" s="23"/>
      <c r="K31" s="26"/>
      <c r="L31" s="24"/>
      <c r="M31" s="26"/>
      <c r="N31" s="25"/>
      <c r="O31" s="26"/>
      <c r="P31" s="27"/>
      <c r="Q31" s="28"/>
      <c r="R31" s="29"/>
      <c r="S31" s="23"/>
      <c r="T31" s="26"/>
      <c r="U31" s="24"/>
      <c r="V31" s="26"/>
      <c r="W31" s="25"/>
      <c r="X31" s="26"/>
      <c r="Y31" s="23"/>
      <c r="Z31" s="26"/>
      <c r="AA31" s="24"/>
      <c r="AB31" s="26"/>
      <c r="AC31" s="25"/>
      <c r="AD31" s="26"/>
    </row>
    <row r="32">
      <c r="A32" s="21" t="s">
        <v>53</v>
      </c>
      <c r="B32" s="22" t="s">
        <v>27</v>
      </c>
      <c r="C32" s="22" t="s">
        <v>28</v>
      </c>
      <c r="D32" s="23"/>
      <c r="E32" s="26"/>
      <c r="F32" s="24"/>
      <c r="G32" s="26"/>
      <c r="H32" s="25"/>
      <c r="I32" s="26"/>
      <c r="J32" s="23"/>
      <c r="K32" s="26"/>
      <c r="L32" s="24"/>
      <c r="M32" s="26"/>
      <c r="N32" s="25"/>
      <c r="O32" s="26"/>
      <c r="P32" s="27"/>
      <c r="Q32" s="28"/>
      <c r="R32" s="29"/>
      <c r="S32" s="23"/>
      <c r="T32" s="26"/>
      <c r="U32" s="24"/>
      <c r="V32" s="26"/>
      <c r="W32" s="25"/>
      <c r="X32" s="26"/>
      <c r="Y32" s="23"/>
      <c r="Z32" s="26"/>
      <c r="AA32" s="24"/>
      <c r="AB32" s="26"/>
      <c r="AC32" s="25"/>
      <c r="AD32" s="26"/>
    </row>
    <row r="33">
      <c r="A33" s="21" t="s">
        <v>54</v>
      </c>
      <c r="B33" s="22" t="s">
        <v>27</v>
      </c>
      <c r="C33" s="22" t="s">
        <v>28</v>
      </c>
      <c r="D33" s="23"/>
      <c r="E33" s="26" t="n">
        <f>1011</f>
        <v>1011.0</v>
      </c>
      <c r="F33" s="24"/>
      <c r="G33" s="26" t="n">
        <f>2173</f>
        <v>2173.0</v>
      </c>
      <c r="H33" s="25"/>
      <c r="I33" s="26" t="n">
        <f>3184</f>
        <v>3184.0</v>
      </c>
      <c r="J33" s="23"/>
      <c r="K33" s="26" t="n">
        <f>431230</f>
        <v>431230.0</v>
      </c>
      <c r="L33" s="24"/>
      <c r="M33" s="26" t="n">
        <f>1102888</f>
        <v>1102888.0</v>
      </c>
      <c r="N33" s="25"/>
      <c r="O33" s="26" t="n">
        <f>1534118</f>
        <v>1534118.0</v>
      </c>
      <c r="P33" s="27" t="str">
        <f>"－"</f>
        <v>－</v>
      </c>
      <c r="Q33" s="28" t="str">
        <f>"－"</f>
        <v>－</v>
      </c>
      <c r="R33" s="29" t="str">
        <f>"－"</f>
        <v>－</v>
      </c>
      <c r="S33" s="23"/>
      <c r="T33" s="26" t="str">
        <f>"－"</f>
        <v>－</v>
      </c>
      <c r="U33" s="24"/>
      <c r="V33" s="26" t="str">
        <f>"－"</f>
        <v>－</v>
      </c>
      <c r="W33" s="25"/>
      <c r="X33" s="26" t="str">
        <f>"－"</f>
        <v>－</v>
      </c>
      <c r="Y33" s="23"/>
      <c r="Z33" s="26" t="n">
        <f>23417</f>
        <v>23417.0</v>
      </c>
      <c r="AA33" s="24"/>
      <c r="AB33" s="26" t="n">
        <f>39756</f>
        <v>39756.0</v>
      </c>
      <c r="AC33" s="25"/>
      <c r="AD33" s="26" t="n">
        <f>63173</f>
        <v>63173.0</v>
      </c>
    </row>
    <row r="34">
      <c r="A34" s="21" t="s">
        <v>55</v>
      </c>
      <c r="B34" s="22" t="s">
        <v>27</v>
      </c>
      <c r="C34" s="22" t="s">
        <v>28</v>
      </c>
      <c r="D34" s="23" t="s">
        <v>39</v>
      </c>
      <c r="E34" s="26" t="n">
        <f>6817</f>
        <v>6817.0</v>
      </c>
      <c r="F34" s="24"/>
      <c r="G34" s="26" t="n">
        <f>113</f>
        <v>113.0</v>
      </c>
      <c r="H34" s="25"/>
      <c r="I34" s="26" t="n">
        <f>6930</f>
        <v>6930.0</v>
      </c>
      <c r="J34" s="23"/>
      <c r="K34" s="26" t="n">
        <f>22865180</f>
        <v>2.286518E7</v>
      </c>
      <c r="L34" s="24"/>
      <c r="M34" s="26" t="n">
        <f>469770</f>
        <v>469770.0</v>
      </c>
      <c r="N34" s="25"/>
      <c r="O34" s="26" t="n">
        <f>23334950</f>
        <v>2.333495E7</v>
      </c>
      <c r="P34" s="27" t="str">
        <f>"－"</f>
        <v>－</v>
      </c>
      <c r="Q34" s="28" t="str">
        <f>"－"</f>
        <v>－</v>
      </c>
      <c r="R34" s="29" t="str">
        <f>"－"</f>
        <v>－</v>
      </c>
      <c r="S34" s="23"/>
      <c r="T34" s="26" t="str">
        <f>"－"</f>
        <v>－</v>
      </c>
      <c r="U34" s="24"/>
      <c r="V34" s="26" t="str">
        <f>"－"</f>
        <v>－</v>
      </c>
      <c r="W34" s="25"/>
      <c r="X34" s="26" t="str">
        <f>"－"</f>
        <v>－</v>
      </c>
      <c r="Y34" s="23"/>
      <c r="Z34" s="26" t="n">
        <f>24234</f>
        <v>24234.0</v>
      </c>
      <c r="AA34" s="24"/>
      <c r="AB34" s="26" t="n">
        <f>39859</f>
        <v>39859.0</v>
      </c>
      <c r="AC34" s="25"/>
      <c r="AD34" s="26" t="n">
        <f>64093</f>
        <v>64093.0</v>
      </c>
    </row>
    <row r="35">
      <c r="A35" s="21" t="s">
        <v>56</v>
      </c>
      <c r="B35" s="22" t="s">
        <v>27</v>
      </c>
      <c r="C35" s="22" t="s">
        <v>28</v>
      </c>
      <c r="D35" s="23"/>
      <c r="E35" s="26" t="n">
        <f>31</f>
        <v>31.0</v>
      </c>
      <c r="F35" s="24"/>
      <c r="G35" s="26" t="n">
        <f>2266</f>
        <v>2266.0</v>
      </c>
      <c r="H35" s="25"/>
      <c r="I35" s="26" t="n">
        <f>2297</f>
        <v>2297.0</v>
      </c>
      <c r="J35" s="23"/>
      <c r="K35" s="26" t="n">
        <f>453000</f>
        <v>453000.0</v>
      </c>
      <c r="L35" s="24"/>
      <c r="M35" s="26" t="n">
        <f>1054870</f>
        <v>1054870.0</v>
      </c>
      <c r="N35" s="25"/>
      <c r="O35" s="26" t="n">
        <f>1507870</f>
        <v>1507870.0</v>
      </c>
      <c r="P35" s="27" t="str">
        <f>"－"</f>
        <v>－</v>
      </c>
      <c r="Q35" s="28" t="str">
        <f>"－"</f>
        <v>－</v>
      </c>
      <c r="R35" s="29" t="str">
        <f>"－"</f>
        <v>－</v>
      </c>
      <c r="S35" s="23"/>
      <c r="T35" s="26" t="str">
        <f>"－"</f>
        <v>－</v>
      </c>
      <c r="U35" s="24"/>
      <c r="V35" s="26" t="str">
        <f>"－"</f>
        <v>－</v>
      </c>
      <c r="W35" s="25"/>
      <c r="X35" s="26" t="str">
        <f>"－"</f>
        <v>－</v>
      </c>
      <c r="Y35" s="23"/>
      <c r="Z35" s="26" t="n">
        <f>24205</f>
        <v>24205.0</v>
      </c>
      <c r="AA35" s="24"/>
      <c r="AB35" s="26" t="n">
        <f>41265</f>
        <v>41265.0</v>
      </c>
      <c r="AC35" s="25"/>
      <c r="AD35" s="26" t="n">
        <f>65470</f>
        <v>65470.0</v>
      </c>
    </row>
    <row r="36">
      <c r="A36" s="21" t="s">
        <v>57</v>
      </c>
      <c r="B36" s="22" t="s">
        <v>27</v>
      </c>
      <c r="C36" s="22" t="s">
        <v>28</v>
      </c>
      <c r="D36" s="23"/>
      <c r="E36" s="26" t="n">
        <f>2001</f>
        <v>2001.0</v>
      </c>
      <c r="F36" s="24"/>
      <c r="G36" s="26" t="n">
        <f>2251</f>
        <v>2251.0</v>
      </c>
      <c r="H36" s="25"/>
      <c r="I36" s="26" t="n">
        <f>4252</f>
        <v>4252.0</v>
      </c>
      <c r="J36" s="23"/>
      <c r="K36" s="26" t="n">
        <f>575850</f>
        <v>575850.0</v>
      </c>
      <c r="L36" s="24"/>
      <c r="M36" s="26" t="n">
        <f>2192950</f>
        <v>2192950.0</v>
      </c>
      <c r="N36" s="25"/>
      <c r="O36" s="26" t="n">
        <f>2768800</f>
        <v>2768800.0</v>
      </c>
      <c r="P36" s="27" t="str">
        <f>"－"</f>
        <v>－</v>
      </c>
      <c r="Q36" s="28" t="str">
        <f>"－"</f>
        <v>－</v>
      </c>
      <c r="R36" s="29" t="str">
        <f>"－"</f>
        <v>－</v>
      </c>
      <c r="S36" s="23"/>
      <c r="T36" s="26" t="str">
        <f>"－"</f>
        <v>－</v>
      </c>
      <c r="U36" s="24"/>
      <c r="V36" s="26" t="str">
        <f>"－"</f>
        <v>－</v>
      </c>
      <c r="W36" s="25"/>
      <c r="X36" s="26" t="str">
        <f>"－"</f>
        <v>－</v>
      </c>
      <c r="Y36" s="23"/>
      <c r="Z36" s="26" t="n">
        <f>23954</f>
        <v>23954.0</v>
      </c>
      <c r="AA36" s="24"/>
      <c r="AB36" s="26" t="n">
        <f>43748</f>
        <v>43748.0</v>
      </c>
      <c r="AC36" s="25"/>
      <c r="AD36" s="26" t="n">
        <f>67702</f>
        <v>67702.0</v>
      </c>
    </row>
    <row r="37">
      <c r="A37" s="21" t="s">
        <v>58</v>
      </c>
      <c r="B37" s="22" t="s">
        <v>27</v>
      </c>
      <c r="C37" s="22" t="s">
        <v>28</v>
      </c>
      <c r="D37" s="23"/>
      <c r="E37" s="26"/>
      <c r="F37" s="24"/>
      <c r="G37" s="26"/>
      <c r="H37" s="25"/>
      <c r="I37" s="26"/>
      <c r="J37" s="23"/>
      <c r="K37" s="26"/>
      <c r="L37" s="24"/>
      <c r="M37" s="26"/>
      <c r="N37" s="25"/>
      <c r="O37" s="26"/>
      <c r="P37" s="27"/>
      <c r="Q37" s="28"/>
      <c r="R37" s="29"/>
      <c r="S37" s="23"/>
      <c r="T37" s="26"/>
      <c r="U37" s="24"/>
      <c r="V37" s="26"/>
      <c r="W37" s="25"/>
      <c r="X37" s="26"/>
      <c r="Y37" s="23"/>
      <c r="Z37" s="26"/>
      <c r="AA37" s="24"/>
      <c r="AB37" s="26"/>
      <c r="AC37" s="25"/>
      <c r="AD37" s="26"/>
    </row>
    <row r="38">
      <c r="A38" s="21" t="s">
        <v>59</v>
      </c>
      <c r="B38" s="22" t="s">
        <v>27</v>
      </c>
      <c r="C38" s="22" t="s">
        <v>28</v>
      </c>
      <c r="D38" s="23"/>
      <c r="E38" s="26"/>
      <c r="F38" s="24"/>
      <c r="G38" s="26"/>
      <c r="H38" s="25"/>
      <c r="I38" s="26"/>
      <c r="J38" s="23"/>
      <c r="K38" s="26"/>
      <c r="L38" s="24"/>
      <c r="M38" s="26"/>
      <c r="N38" s="25"/>
      <c r="O38" s="26"/>
      <c r="P38" s="27"/>
      <c r="Q38" s="28"/>
      <c r="R38" s="29"/>
      <c r="S38" s="23"/>
      <c r="T38" s="26"/>
      <c r="U38" s="24"/>
      <c r="V38" s="26"/>
      <c r="W38" s="25"/>
      <c r="X38" s="26"/>
      <c r="Y38" s="23"/>
      <c r="Z38" s="26"/>
      <c r="AA38" s="24"/>
      <c r="AB38" s="26"/>
      <c r="AC38" s="25"/>
      <c r="AD38" s="26"/>
    </row>
    <row r="39">
      <c r="A39" s="21" t="s">
        <v>60</v>
      </c>
      <c r="B39" s="22" t="s">
        <v>27</v>
      </c>
      <c r="C39" s="22" t="s">
        <v>28</v>
      </c>
      <c r="D39" s="23"/>
      <c r="E39" s="26" t="n">
        <f>54</f>
        <v>54.0</v>
      </c>
      <c r="F39" s="24"/>
      <c r="G39" s="26" t="n">
        <f>6111</f>
        <v>6111.0</v>
      </c>
      <c r="H39" s="25"/>
      <c r="I39" s="26" t="n">
        <f>6165</f>
        <v>6165.0</v>
      </c>
      <c r="J39" s="23"/>
      <c r="K39" s="26" t="n">
        <f>472160</f>
        <v>472160.0</v>
      </c>
      <c r="L39" s="24"/>
      <c r="M39" s="26" t="n">
        <f>3334700</f>
        <v>3334700.0</v>
      </c>
      <c r="N39" s="25"/>
      <c r="O39" s="26" t="n">
        <f>3806860</f>
        <v>3806860.0</v>
      </c>
      <c r="P39" s="27" t="str">
        <f>"－"</f>
        <v>－</v>
      </c>
      <c r="Q39" s="28" t="str">
        <f>"－"</f>
        <v>－</v>
      </c>
      <c r="R39" s="29" t="str">
        <f>"－"</f>
        <v>－</v>
      </c>
      <c r="S39" s="23"/>
      <c r="T39" s="26" t="str">
        <f>"－"</f>
        <v>－</v>
      </c>
      <c r="U39" s="24"/>
      <c r="V39" s="26" t="str">
        <f>"－"</f>
        <v>－</v>
      </c>
      <c r="W39" s="25"/>
      <c r="X39" s="26" t="str">
        <f>"－"</f>
        <v>－</v>
      </c>
      <c r="Y39" s="23"/>
      <c r="Z39" s="26" t="n">
        <f>24006</f>
        <v>24006.0</v>
      </c>
      <c r="AA39" s="24"/>
      <c r="AB39" s="26" t="n">
        <f>41859</f>
        <v>41859.0</v>
      </c>
      <c r="AC39" s="25"/>
      <c r="AD39" s="26" t="n">
        <f>65865</f>
        <v>65865.0</v>
      </c>
    </row>
  </sheetData>
  <mergeCells count="38">
    <mergeCell ref="J9:K9"/>
    <mergeCell ref="S5:X5"/>
    <mergeCell ref="Y5:AD5"/>
    <mergeCell ref="D6:E6"/>
    <mergeCell ref="F6:G6"/>
    <mergeCell ref="H6:I6"/>
    <mergeCell ref="J6:K6"/>
    <mergeCell ref="L6:M6"/>
    <mergeCell ref="N6:O6"/>
    <mergeCell ref="S6:T6"/>
    <mergeCell ref="U6:V6"/>
    <mergeCell ref="D5:I5"/>
    <mergeCell ref="J5:O5"/>
    <mergeCell ref="P5:R5"/>
    <mergeCell ref="W6:X6"/>
    <mergeCell ref="Y6:Z6"/>
    <mergeCell ref="AA6:AB6"/>
    <mergeCell ref="AC6:AD6"/>
    <mergeCell ref="A8:A9"/>
    <mergeCell ref="D8:I8"/>
    <mergeCell ref="J8:O8"/>
    <mergeCell ref="P8:R8"/>
    <mergeCell ref="S8:X8"/>
    <mergeCell ref="Y8:AD8"/>
    <mergeCell ref="A5:A6"/>
    <mergeCell ref="B5:B9"/>
    <mergeCell ref="C5:C9"/>
    <mergeCell ref="D9:E9"/>
    <mergeCell ref="F9:G9"/>
    <mergeCell ref="H9:I9"/>
    <mergeCell ref="AA9:AB9"/>
    <mergeCell ref="AC9:AD9"/>
    <mergeCell ref="Y9:Z9"/>
    <mergeCell ref="L9:M9"/>
    <mergeCell ref="N9:O9"/>
    <mergeCell ref="S9:T9"/>
    <mergeCell ref="U9:V9"/>
    <mergeCell ref="W9:X9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BO_DM0034</vt:lpstr>
      <vt:lpstr>BO_DM0034!Print_Titles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2018-10-23T05:34:15Z</dcterms:created>
  <cp:lastPrinted>2018-10-23T05:37:37Z</cp:lastPrinted>
  <dcterms:modified xsi:type="dcterms:W3CDTF">2020-09-04T01:52:43Z</dcterms:modified>
</cp:coreProperties>
</file>