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4" r:id="rId1" sheetId="1"/>
  </sheets>
  <definedNames>
    <definedName localSheetId="0" name="_xlnm.Print_Titles">BO_DM0034!$4:$9</definedName>
  </definedNames>
  <calcPr calcId="145621"/>
</workbook>
</file>

<file path=xl/sharedStrings.xml><?xml version="1.0" encoding="utf-8"?>
<sst xmlns="http://schemas.openxmlformats.org/spreadsheetml/2006/main" count="170" uniqueCount="62">
  <si>
    <t>有 価 証 券 オ プ シ ョ ン 取 引 取 引 状 況（日別）</t>
    <rPh eb="1" sb="0">
      <t>ユウ</t>
    </rPh>
    <rPh eb="3" sb="2">
      <t>アタイ</t>
    </rPh>
    <rPh eb="5" sb="4">
      <t>アカシ</t>
    </rPh>
    <rPh eb="7" sb="6">
      <t>ケン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</si>
  <si>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</si>
  <si>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</si>
  <si>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</si>
  <si>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</si>
  <si>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</si>
  <si>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</si>
  <si>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</si>
  <si>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</si>
  <si>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</si>
  <si>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</si>
  <si>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</si>
  <si>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</si>
  <si>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</si>
  <si>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</si>
  <si>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</si>
  <si>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</si>
  <si>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</si>
  <si>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</si>
  <si>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</si>
  <si>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</si>
  <si>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</si>
  <si>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</si>
  <si>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</si>
  <si>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</si>
  <si>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</si>
  <si>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10.1</t>
  </si>
  <si>
    <t>有価証券オプション</t>
  </si>
  <si>
    <t>Securities Options</t>
  </si>
  <si>
    <t>●</t>
  </si>
  <si>
    <t>◎●</t>
  </si>
  <si>
    <t>2</t>
  </si>
  <si>
    <t>3</t>
  </si>
  <si>
    <t>4</t>
  </si>
  <si>
    <t>5</t>
  </si>
  <si>
    <t>6</t>
  </si>
  <si>
    <t>7</t>
  </si>
  <si>
    <t>8</t>
  </si>
  <si>
    <t>◎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</si>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</sst>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customFormat="1" customHeight="1" ht="17.100000000000001" r="6" s="3" spans="1:30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customFormat="1" customHeight="1" ht="1.5" r="7" s="3" spans="1:30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customFormat="1" customHeight="1" ht="17.100000000000001" r="9" s="3" spans="1:30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50</f>
        <v>50.0</v>
      </c>
      <c r="F10" s="24" t="s">
        <v>29</v>
      </c>
      <c r="G10" s="26" t="n">
        <f>30</f>
        <v>30.0</v>
      </c>
      <c r="H10" s="25"/>
      <c r="I10" s="26" t="n">
        <f>80</f>
        <v>80.0</v>
      </c>
      <c r="J10" s="23" t="s">
        <v>29</v>
      </c>
      <c r="K10" s="26" t="n">
        <f>15000</f>
        <v>15000.0</v>
      </c>
      <c r="L10" s="24"/>
      <c r="M10" s="26" t="n">
        <f>249000</f>
        <v>249000.0</v>
      </c>
      <c r="N10" s="25"/>
      <c r="O10" s="26" t="n">
        <f>264000</f>
        <v>264000.0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30</v>
      </c>
      <c r="T10" s="26" t="str">
        <f>"－"</f>
        <v>－</v>
      </c>
      <c r="U10" s="24" t="s">
        <v>30</v>
      </c>
      <c r="V10" s="26" t="str">
        <f>"－"</f>
        <v>－</v>
      </c>
      <c r="W10" s="25" t="s">
        <v>30</v>
      </c>
      <c r="X10" s="26" t="str">
        <f>"－"</f>
        <v>－</v>
      </c>
      <c r="Y10" s="23" t="s">
        <v>29</v>
      </c>
      <c r="Z10" s="26" t="n">
        <f>24056</f>
        <v>24056.0</v>
      </c>
      <c r="AA10" s="24"/>
      <c r="AB10" s="26" t="n">
        <f>41859</f>
        <v>41859.0</v>
      </c>
      <c r="AC10" s="25"/>
      <c r="AD10" s="26" t="n">
        <f>65915</f>
        <v>65915.0</v>
      </c>
    </row>
    <row r="11">
      <c r="A11" s="21" t="s">
        <v>31</v>
      </c>
      <c r="B11" s="22" t="s">
        <v>27</v>
      </c>
      <c r="C11" s="22" t="s">
        <v>28</v>
      </c>
      <c r="D11" s="23"/>
      <c r="E11" s="26" t="n">
        <f>19</f>
        <v>19.0</v>
      </c>
      <c r="F11" s="24"/>
      <c r="G11" s="26" t="n">
        <f>1121</f>
        <v>1121.0</v>
      </c>
      <c r="H11" s="25"/>
      <c r="I11" s="26" t="n">
        <f>1140</f>
        <v>1140.0</v>
      </c>
      <c r="J11" s="23"/>
      <c r="K11" s="26" t="n">
        <f>1642790</f>
        <v>1642790.0</v>
      </c>
      <c r="L11" s="24"/>
      <c r="M11" s="26" t="n">
        <f>2398640</f>
        <v>2398640.0</v>
      </c>
      <c r="N11" s="25"/>
      <c r="O11" s="26" t="n">
        <f>4041430</f>
        <v>4041430.0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/>
      <c r="T11" s="26" t="str">
        <f>"－"</f>
        <v>－</v>
      </c>
      <c r="U11" s="24"/>
      <c r="V11" s="26" t="str">
        <f>"－"</f>
        <v>－</v>
      </c>
      <c r="W11" s="25"/>
      <c r="X11" s="26" t="str">
        <f>"－"</f>
        <v>－</v>
      </c>
      <c r="Y11" s="23"/>
      <c r="Z11" s="26" t="n">
        <f>24069</f>
        <v>24069.0</v>
      </c>
      <c r="AA11" s="24"/>
      <c r="AB11" s="26" t="n">
        <f>42758</f>
        <v>42758.0</v>
      </c>
      <c r="AC11" s="25"/>
      <c r="AD11" s="26" t="n">
        <f>66827</f>
        <v>66827.0</v>
      </c>
    </row>
    <row r="12">
      <c r="A12" s="21" t="s">
        <v>32</v>
      </c>
      <c r="B12" s="22" t="s">
        <v>27</v>
      </c>
      <c r="C12" s="22" t="s">
        <v>28</v>
      </c>
      <c r="D12" s="23"/>
      <c r="E12" s="26" t="n">
        <f>4208</f>
        <v>4208.0</v>
      </c>
      <c r="F12" s="24"/>
      <c r="G12" s="26" t="n">
        <f>4012</f>
        <v>4012.0</v>
      </c>
      <c r="H12" s="25"/>
      <c r="I12" s="26" t="n">
        <f>8220</f>
        <v>8220.0</v>
      </c>
      <c r="J12" s="23"/>
      <c r="K12" s="26" t="n">
        <f>5450730</f>
        <v>5450730.0</v>
      </c>
      <c r="L12" s="24"/>
      <c r="M12" s="26" t="n">
        <f>5669600</f>
        <v>5669600.0</v>
      </c>
      <c r="N12" s="25"/>
      <c r="O12" s="26" t="n">
        <f>11120330</f>
        <v>1.112033E7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/>
      <c r="T12" s="26" t="str">
        <f>"－"</f>
        <v>－</v>
      </c>
      <c r="U12" s="24"/>
      <c r="V12" s="26" t="str">
        <f>"－"</f>
        <v>－</v>
      </c>
      <c r="W12" s="25"/>
      <c r="X12" s="26" t="str">
        <f>"－"</f>
        <v>－</v>
      </c>
      <c r="Y12" s="23"/>
      <c r="Z12" s="26" t="n">
        <f>26277</f>
        <v>26277.0</v>
      </c>
      <c r="AA12" s="24"/>
      <c r="AB12" s="26" t="n">
        <f>44770</f>
        <v>44770.0</v>
      </c>
      <c r="AC12" s="25"/>
      <c r="AD12" s="26" t="n">
        <f>71047</f>
        <v>71047.0</v>
      </c>
    </row>
    <row r="13">
      <c r="A13" s="21" t="s">
        <v>33</v>
      </c>
      <c r="B13" s="22" t="s">
        <v>27</v>
      </c>
      <c r="C13" s="22" t="s">
        <v>28</v>
      </c>
      <c r="D13" s="23" t="s">
        <v>29</v>
      </c>
      <c r="E13" s="26" t="n">
        <f>2</f>
        <v>2.0</v>
      </c>
      <c r="F13" s="24"/>
      <c r="G13" s="26" t="n">
        <f>2042</f>
        <v>2042.0</v>
      </c>
      <c r="H13" s="25"/>
      <c r="I13" s="26" t="n">
        <f>2044</f>
        <v>2044.0</v>
      </c>
      <c r="J13" s="23"/>
      <c r="K13" s="26" t="n">
        <f>111445</f>
        <v>111445.0</v>
      </c>
      <c r="L13" s="24"/>
      <c r="M13" s="26" t="n">
        <f>1502000</f>
        <v>1502000.0</v>
      </c>
      <c r="N13" s="25"/>
      <c r="O13" s="26" t="n">
        <f>1613445</f>
        <v>1613445.0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str">
        <f>"－"</f>
        <v>－</v>
      </c>
      <c r="U13" s="24"/>
      <c r="V13" s="26" t="str">
        <f>"－"</f>
        <v>－</v>
      </c>
      <c r="W13" s="25"/>
      <c r="X13" s="26" t="str">
        <f>"－"</f>
        <v>－</v>
      </c>
      <c r="Y13" s="23"/>
      <c r="Z13" s="26" t="n">
        <f>26279</f>
        <v>26279.0</v>
      </c>
      <c r="AA13" s="24"/>
      <c r="AB13" s="26" t="n">
        <f>46549</f>
        <v>46549.0</v>
      </c>
      <c r="AC13" s="25"/>
      <c r="AD13" s="26" t="n">
        <f>72828</f>
        <v>72828.0</v>
      </c>
    </row>
    <row r="14">
      <c r="A14" s="21" t="s">
        <v>34</v>
      </c>
      <c r="B14" s="22" t="s">
        <v>27</v>
      </c>
      <c r="C14" s="22" t="s">
        <v>28</v>
      </c>
      <c r="D14" s="23"/>
      <c r="E14" s="26"/>
      <c r="F14" s="24"/>
      <c r="G14" s="26"/>
      <c r="H14" s="25"/>
      <c r="I14" s="26"/>
      <c r="J14" s="23"/>
      <c r="K14" s="26"/>
      <c r="L14" s="24"/>
      <c r="M14" s="26"/>
      <c r="N14" s="25"/>
      <c r="O14" s="26"/>
      <c r="P14" s="27"/>
      <c r="Q14" s="28"/>
      <c r="R14" s="29"/>
      <c r="S14" s="23"/>
      <c r="T14" s="26"/>
      <c r="U14" s="24"/>
      <c r="V14" s="26"/>
      <c r="W14" s="25"/>
      <c r="X14" s="26"/>
      <c r="Y14" s="23"/>
      <c r="Z14" s="26"/>
      <c r="AA14" s="24"/>
      <c r="AB14" s="26"/>
      <c r="AC14" s="25"/>
      <c r="AD14" s="26"/>
    </row>
    <row r="15">
      <c r="A15" s="21" t="s">
        <v>35</v>
      </c>
      <c r="B15" s="22" t="s">
        <v>27</v>
      </c>
      <c r="C15" s="22" t="s">
        <v>28</v>
      </c>
      <c r="D15" s="23"/>
      <c r="E15" s="26"/>
      <c r="F15" s="24"/>
      <c r="G15" s="26"/>
      <c r="H15" s="25"/>
      <c r="I15" s="26"/>
      <c r="J15" s="23"/>
      <c r="K15" s="26"/>
      <c r="L15" s="24"/>
      <c r="M15" s="26"/>
      <c r="N15" s="25"/>
      <c r="O15" s="26"/>
      <c r="P15" s="27"/>
      <c r="Q15" s="28"/>
      <c r="R15" s="29"/>
      <c r="S15" s="23"/>
      <c r="T15" s="26"/>
      <c r="U15" s="24"/>
      <c r="V15" s="26"/>
      <c r="W15" s="25"/>
      <c r="X15" s="26"/>
      <c r="Y15" s="23"/>
      <c r="Z15" s="26"/>
      <c r="AA15" s="24"/>
      <c r="AB15" s="26"/>
      <c r="AC15" s="25"/>
      <c r="AD15" s="26"/>
    </row>
    <row r="16">
      <c r="A16" s="21" t="s">
        <v>36</v>
      </c>
      <c r="B16" s="22" t="s">
        <v>27</v>
      </c>
      <c r="C16" s="22" t="s">
        <v>28</v>
      </c>
      <c r="D16" s="23"/>
      <c r="E16" s="26" t="n">
        <f>11</f>
        <v>11.0</v>
      </c>
      <c r="F16" s="24"/>
      <c r="G16" s="26" t="n">
        <f>1120</f>
        <v>1120.0</v>
      </c>
      <c r="H16" s="25"/>
      <c r="I16" s="26" t="n">
        <f>1131</f>
        <v>1131.0</v>
      </c>
      <c r="J16" s="23"/>
      <c r="K16" s="26" t="n">
        <f>101950</f>
        <v>101950.0</v>
      </c>
      <c r="L16" s="24"/>
      <c r="M16" s="26" t="n">
        <f>714000</f>
        <v>714000.0</v>
      </c>
      <c r="N16" s="25"/>
      <c r="O16" s="26" t="n">
        <f>815950</f>
        <v>815950.0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str">
        <f>"－"</f>
        <v>－</v>
      </c>
      <c r="U16" s="24"/>
      <c r="V16" s="26" t="str">
        <f>"－"</f>
        <v>－</v>
      </c>
      <c r="W16" s="25"/>
      <c r="X16" s="26" t="str">
        <f>"－"</f>
        <v>－</v>
      </c>
      <c r="Y16" s="23"/>
      <c r="Z16" s="26" t="n">
        <f>26290</f>
        <v>26290.0</v>
      </c>
      <c r="AA16" s="24"/>
      <c r="AB16" s="26" t="n">
        <f>45886</f>
        <v>45886.0</v>
      </c>
      <c r="AC16" s="25"/>
      <c r="AD16" s="26" t="n">
        <f>72176</f>
        <v>72176.0</v>
      </c>
    </row>
    <row r="17">
      <c r="A17" s="21" t="s">
        <v>37</v>
      </c>
      <c r="B17" s="22" t="s">
        <v>27</v>
      </c>
      <c r="C17" s="22" t="s">
        <v>28</v>
      </c>
      <c r="D17" s="23" t="s">
        <v>38</v>
      </c>
      <c r="E17" s="26" t="n">
        <f>4276</f>
        <v>4276.0</v>
      </c>
      <c r="F17" s="24"/>
      <c r="G17" s="26" t="n">
        <f>5251</f>
        <v>5251.0</v>
      </c>
      <c r="H17" s="25"/>
      <c r="I17" s="26" t="n">
        <f>9527</f>
        <v>9527.0</v>
      </c>
      <c r="J17" s="23"/>
      <c r="K17" s="26" t="n">
        <f>26238350</f>
        <v>2.623835E7</v>
      </c>
      <c r="L17" s="24"/>
      <c r="M17" s="26" t="n">
        <f>28841800</f>
        <v>2.88418E7</v>
      </c>
      <c r="N17" s="25" t="s">
        <v>38</v>
      </c>
      <c r="O17" s="26" t="n">
        <f>55080150</f>
        <v>5.508015E7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str">
        <f>"－"</f>
        <v>－</v>
      </c>
      <c r="U17" s="24"/>
      <c r="V17" s="26" t="str">
        <f>"－"</f>
        <v>－</v>
      </c>
      <c r="W17" s="25"/>
      <c r="X17" s="26" t="str">
        <f>"－"</f>
        <v>－</v>
      </c>
      <c r="Y17" s="23"/>
      <c r="Z17" s="26" t="n">
        <f>28537</f>
        <v>28537.0</v>
      </c>
      <c r="AA17" s="24"/>
      <c r="AB17" s="26" t="n">
        <f>49137</f>
        <v>49137.0</v>
      </c>
      <c r="AC17" s="25"/>
      <c r="AD17" s="26" t="n">
        <f>77674</f>
        <v>77674.0</v>
      </c>
    </row>
    <row r="18">
      <c r="A18" s="21" t="s">
        <v>39</v>
      </c>
      <c r="B18" s="22" t="s">
        <v>27</v>
      </c>
      <c r="C18" s="22" t="s">
        <v>28</v>
      </c>
      <c r="D18" s="23"/>
      <c r="E18" s="26" t="n">
        <f>2030</f>
        <v>2030.0</v>
      </c>
      <c r="F18" s="24"/>
      <c r="G18" s="26" t="n">
        <f>5069</f>
        <v>5069.0</v>
      </c>
      <c r="H18" s="25"/>
      <c r="I18" s="26" t="n">
        <f>7099</f>
        <v>7099.0</v>
      </c>
      <c r="J18" s="23"/>
      <c r="K18" s="26" t="n">
        <f>12949100</f>
        <v>1.29491E7</v>
      </c>
      <c r="L18" s="24"/>
      <c r="M18" s="26" t="n">
        <f>7317350</f>
        <v>7317350.0</v>
      </c>
      <c r="N18" s="25"/>
      <c r="O18" s="26" t="n">
        <f>20266450</f>
        <v>2.026645E7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str">
        <f>"－"</f>
        <v>－</v>
      </c>
      <c r="U18" s="24"/>
      <c r="V18" s="26" t="str">
        <f>"－"</f>
        <v>－</v>
      </c>
      <c r="W18" s="25"/>
      <c r="X18" s="26" t="str">
        <f>"－"</f>
        <v>－</v>
      </c>
      <c r="Y18" s="23"/>
      <c r="Z18" s="26" t="n">
        <f>30567</f>
        <v>30567.0</v>
      </c>
      <c r="AA18" s="24" t="s">
        <v>38</v>
      </c>
      <c r="AB18" s="26" t="n">
        <f>50166</f>
        <v>50166.0</v>
      </c>
      <c r="AC18" s="25" t="s">
        <v>38</v>
      </c>
      <c r="AD18" s="26" t="n">
        <f>80733</f>
        <v>80733.0</v>
      </c>
    </row>
    <row r="19">
      <c r="A19" s="21" t="s">
        <v>40</v>
      </c>
      <c r="B19" s="22" t="s">
        <v>27</v>
      </c>
      <c r="C19" s="22" t="s">
        <v>28</v>
      </c>
      <c r="D19" s="23"/>
      <c r="E19" s="26" t="n">
        <f>33</f>
        <v>33.0</v>
      </c>
      <c r="F19" s="24" t="s">
        <v>38</v>
      </c>
      <c r="G19" s="26" t="n">
        <f>12288</f>
        <v>12288.0</v>
      </c>
      <c r="H19" s="25" t="s">
        <v>38</v>
      </c>
      <c r="I19" s="26" t="n">
        <f>12321</f>
        <v>12321.0</v>
      </c>
      <c r="J19" s="23"/>
      <c r="K19" s="26" t="n">
        <f>2420956</f>
        <v>2420956.0</v>
      </c>
      <c r="L19" s="24" t="s">
        <v>38</v>
      </c>
      <c r="M19" s="26" t="n">
        <f>38219700</f>
        <v>3.82197E7</v>
      </c>
      <c r="N19" s="25"/>
      <c r="O19" s="26" t="n">
        <f>40640656</f>
        <v>4.0640656E7</v>
      </c>
      <c r="P19" s="27" t="n">
        <f>1</f>
        <v>1.0</v>
      </c>
      <c r="Q19" s="28" t="n">
        <f>15384</f>
        <v>15384.0</v>
      </c>
      <c r="R19" s="29" t="n">
        <f>15385</f>
        <v>15385.0</v>
      </c>
      <c r="S19" s="23"/>
      <c r="T19" s="26" t="str">
        <f>"－"</f>
        <v>－</v>
      </c>
      <c r="U19" s="24"/>
      <c r="V19" s="26" t="str">
        <f>"－"</f>
        <v>－</v>
      </c>
      <c r="W19" s="25"/>
      <c r="X19" s="26" t="str">
        <f>"－"</f>
        <v>－</v>
      </c>
      <c r="Y19" s="23"/>
      <c r="Z19" s="26" t="n">
        <f>26085</f>
        <v>26085.0</v>
      </c>
      <c r="AA19" s="24"/>
      <c r="AB19" s="26" t="n">
        <f>26973</f>
        <v>26973.0</v>
      </c>
      <c r="AC19" s="25"/>
      <c r="AD19" s="26" t="n">
        <f>53058</f>
        <v>53058.0</v>
      </c>
    </row>
    <row r="20">
      <c r="A20" s="21" t="s">
        <v>41</v>
      </c>
      <c r="B20" s="22" t="s">
        <v>27</v>
      </c>
      <c r="C20" s="22" t="s">
        <v>28</v>
      </c>
      <c r="D20" s="23"/>
      <c r="E20" s="26" t="n">
        <f>657</f>
        <v>657.0</v>
      </c>
      <c r="F20" s="24"/>
      <c r="G20" s="26" t="n">
        <f>1518</f>
        <v>1518.0</v>
      </c>
      <c r="H20" s="25"/>
      <c r="I20" s="26" t="n">
        <f>2175</f>
        <v>2175.0</v>
      </c>
      <c r="J20" s="23"/>
      <c r="K20" s="26" t="n">
        <f>11125440</f>
        <v>1.112544E7</v>
      </c>
      <c r="L20" s="24"/>
      <c r="M20" s="26" t="n">
        <f>9848306</f>
        <v>9848306.0</v>
      </c>
      <c r="N20" s="25"/>
      <c r="O20" s="26" t="n">
        <f>20973746</f>
        <v>2.0973746E7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/>
      <c r="Z20" s="26" t="n">
        <f>26741</f>
        <v>26741.0</v>
      </c>
      <c r="AA20" s="24" t="s">
        <v>29</v>
      </c>
      <c r="AB20" s="26" t="n">
        <f>26791</f>
        <v>26791.0</v>
      </c>
      <c r="AC20" s="25"/>
      <c r="AD20" s="26" t="n">
        <f>53532</f>
        <v>53532.0</v>
      </c>
    </row>
    <row r="21">
      <c r="A21" s="21" t="s">
        <v>42</v>
      </c>
      <c r="B21" s="22" t="s">
        <v>27</v>
      </c>
      <c r="C21" s="22" t="s">
        <v>28</v>
      </c>
      <c r="D21" s="23"/>
      <c r="E21" s="26"/>
      <c r="F21" s="24"/>
      <c r="G21" s="26"/>
      <c r="H21" s="25"/>
      <c r="I21" s="26"/>
      <c r="J21" s="23"/>
      <c r="K21" s="26"/>
      <c r="L21" s="24"/>
      <c r="M21" s="26"/>
      <c r="N21" s="25"/>
      <c r="O21" s="26"/>
      <c r="P21" s="27"/>
      <c r="Q21" s="28"/>
      <c r="R21" s="29"/>
      <c r="S21" s="23"/>
      <c r="T21" s="26"/>
      <c r="U21" s="24"/>
      <c r="V21" s="26"/>
      <c r="W21" s="25"/>
      <c r="X21" s="26"/>
      <c r="Y21" s="23"/>
      <c r="Z21" s="26"/>
      <c r="AA21" s="24"/>
      <c r="AB21" s="26"/>
      <c r="AC21" s="25"/>
      <c r="AD21" s="26"/>
    </row>
    <row r="22">
      <c r="A22" s="21" t="s">
        <v>43</v>
      </c>
      <c r="B22" s="22" t="s">
        <v>27</v>
      </c>
      <c r="C22" s="22" t="s">
        <v>28</v>
      </c>
      <c r="D22" s="23"/>
      <c r="E22" s="26"/>
      <c r="F22" s="24"/>
      <c r="G22" s="26"/>
      <c r="H22" s="25"/>
      <c r="I22" s="26"/>
      <c r="J22" s="23"/>
      <c r="K22" s="26"/>
      <c r="L22" s="24"/>
      <c r="M22" s="26"/>
      <c r="N22" s="25"/>
      <c r="O22" s="26"/>
      <c r="P22" s="27"/>
      <c r="Q22" s="28"/>
      <c r="R22" s="29"/>
      <c r="S22" s="23"/>
      <c r="T22" s="26"/>
      <c r="U22" s="24"/>
      <c r="V22" s="26"/>
      <c r="W22" s="25"/>
      <c r="X22" s="26"/>
      <c r="Y22" s="23"/>
      <c r="Z22" s="26"/>
      <c r="AA22" s="24"/>
      <c r="AB22" s="26"/>
      <c r="AC22" s="25"/>
      <c r="AD22" s="26"/>
    </row>
    <row r="23">
      <c r="A23" s="21" t="s">
        <v>44</v>
      </c>
      <c r="B23" s="22" t="s">
        <v>27</v>
      </c>
      <c r="C23" s="22" t="s">
        <v>28</v>
      </c>
      <c r="D23" s="23"/>
      <c r="E23" s="26"/>
      <c r="F23" s="24"/>
      <c r="G23" s="26"/>
      <c r="H23" s="25"/>
      <c r="I23" s="26"/>
      <c r="J23" s="23"/>
      <c r="K23" s="26"/>
      <c r="L23" s="24"/>
      <c r="M23" s="26"/>
      <c r="N23" s="25"/>
      <c r="O23" s="26"/>
      <c r="P23" s="27"/>
      <c r="Q23" s="28"/>
      <c r="R23" s="29"/>
      <c r="S23" s="23"/>
      <c r="T23" s="26"/>
      <c r="U23" s="24"/>
      <c r="V23" s="26"/>
      <c r="W23" s="25"/>
      <c r="X23" s="26"/>
      <c r="Y23" s="23"/>
      <c r="Z23" s="26"/>
      <c r="AA23" s="24"/>
      <c r="AB23" s="26"/>
      <c r="AC23" s="25"/>
      <c r="AD23" s="26"/>
    </row>
    <row r="24">
      <c r="A24" s="21" t="s">
        <v>45</v>
      </c>
      <c r="B24" s="22" t="s">
        <v>27</v>
      </c>
      <c r="C24" s="22" t="s">
        <v>28</v>
      </c>
      <c r="D24" s="23"/>
      <c r="E24" s="26" t="n">
        <f>1241</f>
        <v>1241.0</v>
      </c>
      <c r="F24" s="24"/>
      <c r="G24" s="26" t="n">
        <f>108</f>
        <v>108.0</v>
      </c>
      <c r="H24" s="25"/>
      <c r="I24" s="26" t="n">
        <f>1349</f>
        <v>1349.0</v>
      </c>
      <c r="J24" s="23"/>
      <c r="K24" s="26" t="n">
        <f>3442950</f>
        <v>3442950.0</v>
      </c>
      <c r="L24" s="24"/>
      <c r="M24" s="26" t="n">
        <f>601585</f>
        <v>601585.0</v>
      </c>
      <c r="N24" s="25"/>
      <c r="O24" s="26" t="n">
        <f>4044535</f>
        <v>4044535.0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str">
        <f>"－"</f>
        <v>－</v>
      </c>
      <c r="U24" s="24"/>
      <c r="V24" s="26" t="str">
        <f>"－"</f>
        <v>－</v>
      </c>
      <c r="W24" s="25"/>
      <c r="X24" s="26" t="str">
        <f>"－"</f>
        <v>－</v>
      </c>
      <c r="Y24" s="23"/>
      <c r="Z24" s="26" t="n">
        <f>25982</f>
        <v>25982.0</v>
      </c>
      <c r="AA24" s="24"/>
      <c r="AB24" s="26" t="n">
        <f>26898</f>
        <v>26898.0</v>
      </c>
      <c r="AC24" s="25" t="s">
        <v>29</v>
      </c>
      <c r="AD24" s="26" t="n">
        <f>52880</f>
        <v>52880.0</v>
      </c>
    </row>
    <row r="25">
      <c r="A25" s="21" t="s">
        <v>46</v>
      </c>
      <c r="B25" s="22" t="s">
        <v>27</v>
      </c>
      <c r="C25" s="22" t="s">
        <v>28</v>
      </c>
      <c r="D25" s="23"/>
      <c r="E25" s="26" t="n">
        <f>1507</f>
        <v>1507.0</v>
      </c>
      <c r="F25" s="24"/>
      <c r="G25" s="26" t="n">
        <f>2070</f>
        <v>2070.0</v>
      </c>
      <c r="H25" s="25"/>
      <c r="I25" s="26" t="n">
        <f>3577</f>
        <v>3577.0</v>
      </c>
      <c r="J25" s="23"/>
      <c r="K25" s="26" t="n">
        <f>1682600</f>
        <v>1682600.0</v>
      </c>
      <c r="L25" s="24"/>
      <c r="M25" s="26" t="n">
        <f>10537600</f>
        <v>1.05376E7</v>
      </c>
      <c r="N25" s="25"/>
      <c r="O25" s="26" t="n">
        <f>12220200</f>
        <v>1.22202E7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str">
        <f>"－"</f>
        <v>－</v>
      </c>
      <c r="U25" s="24"/>
      <c r="V25" s="26" t="str">
        <f>"－"</f>
        <v>－</v>
      </c>
      <c r="W25" s="25"/>
      <c r="X25" s="26" t="str">
        <f>"－"</f>
        <v>－</v>
      </c>
      <c r="Y25" s="23"/>
      <c r="Z25" s="26" t="n">
        <f>25487</f>
        <v>25487.0</v>
      </c>
      <c r="AA25" s="24"/>
      <c r="AB25" s="26" t="n">
        <f>28968</f>
        <v>28968.0</v>
      </c>
      <c r="AC25" s="25"/>
      <c r="AD25" s="26" t="n">
        <f>54455</f>
        <v>54455.0</v>
      </c>
    </row>
    <row r="26">
      <c r="A26" s="21" t="s">
        <v>47</v>
      </c>
      <c r="B26" s="22" t="s">
        <v>27</v>
      </c>
      <c r="C26" s="22" t="s">
        <v>28</v>
      </c>
      <c r="D26" s="23"/>
      <c r="E26" s="26" t="n">
        <f>181</f>
        <v>181.0</v>
      </c>
      <c r="F26" s="24"/>
      <c r="G26" s="26" t="n">
        <f>1030</f>
        <v>1030.0</v>
      </c>
      <c r="H26" s="25"/>
      <c r="I26" s="26" t="n">
        <f>1211</f>
        <v>1211.0</v>
      </c>
      <c r="J26" s="23"/>
      <c r="K26" s="26" t="n">
        <f>277558</f>
        <v>277558.0</v>
      </c>
      <c r="L26" s="24"/>
      <c r="M26" s="26" t="n">
        <f>4329000</f>
        <v>4329000.0</v>
      </c>
      <c r="N26" s="25"/>
      <c r="O26" s="26" t="n">
        <f>4606558</f>
        <v>4606558.0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str">
        <f>"－"</f>
        <v>－</v>
      </c>
      <c r="U26" s="24"/>
      <c r="V26" s="26" t="str">
        <f>"－"</f>
        <v>－</v>
      </c>
      <c r="W26" s="25"/>
      <c r="X26" s="26" t="str">
        <f>"－"</f>
        <v>－</v>
      </c>
      <c r="Y26" s="23"/>
      <c r="Z26" s="26" t="n">
        <f>25668</f>
        <v>25668.0</v>
      </c>
      <c r="AA26" s="24"/>
      <c r="AB26" s="26" t="n">
        <f>29998</f>
        <v>29998.0</v>
      </c>
      <c r="AC26" s="25"/>
      <c r="AD26" s="26" t="n">
        <f>55666</f>
        <v>55666.0</v>
      </c>
    </row>
    <row r="27">
      <c r="A27" s="21" t="s">
        <v>48</v>
      </c>
      <c r="B27" s="22" t="s">
        <v>27</v>
      </c>
      <c r="C27" s="22" t="s">
        <v>28</v>
      </c>
      <c r="D27" s="23"/>
      <c r="E27" s="26" t="n">
        <f>1018</f>
        <v>1018.0</v>
      </c>
      <c r="F27" s="24"/>
      <c r="G27" s="26" t="n">
        <f>2149</f>
        <v>2149.0</v>
      </c>
      <c r="H27" s="25"/>
      <c r="I27" s="26" t="n">
        <f>3167</f>
        <v>3167.0</v>
      </c>
      <c r="J27" s="23"/>
      <c r="K27" s="26" t="n">
        <f>894880</f>
        <v>894880.0</v>
      </c>
      <c r="L27" s="24"/>
      <c r="M27" s="26" t="n">
        <f>1427190</f>
        <v>1427190.0</v>
      </c>
      <c r="N27" s="25"/>
      <c r="O27" s="26" t="n">
        <f>2322070</f>
        <v>2322070.0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/>
      <c r="Z27" s="26" t="n">
        <f>26310</f>
        <v>26310.0</v>
      </c>
      <c r="AA27" s="24"/>
      <c r="AB27" s="26" t="n">
        <f>32147</f>
        <v>32147.0</v>
      </c>
      <c r="AC27" s="25"/>
      <c r="AD27" s="26" t="n">
        <f>58457</f>
        <v>58457.0</v>
      </c>
    </row>
    <row r="28">
      <c r="A28" s="21" t="s">
        <v>49</v>
      </c>
      <c r="B28" s="22" t="s">
        <v>27</v>
      </c>
      <c r="C28" s="22" t="s">
        <v>28</v>
      </c>
      <c r="D28" s="23"/>
      <c r="E28" s="26"/>
      <c r="F28" s="24"/>
      <c r="G28" s="26"/>
      <c r="H28" s="25"/>
      <c r="I28" s="26"/>
      <c r="J28" s="23"/>
      <c r="K28" s="26"/>
      <c r="L28" s="24"/>
      <c r="M28" s="26"/>
      <c r="N28" s="25"/>
      <c r="O28" s="26"/>
      <c r="P28" s="27"/>
      <c r="Q28" s="28"/>
      <c r="R28" s="29"/>
      <c r="S28" s="23"/>
      <c r="T28" s="26"/>
      <c r="U28" s="24"/>
      <c r="V28" s="26"/>
      <c r="W28" s="25"/>
      <c r="X28" s="26"/>
      <c r="Y28" s="23"/>
      <c r="Z28" s="26"/>
      <c r="AA28" s="24"/>
      <c r="AB28" s="26"/>
      <c r="AC28" s="25"/>
      <c r="AD28" s="26"/>
    </row>
    <row r="29">
      <c r="A29" s="21" t="s">
        <v>50</v>
      </c>
      <c r="B29" s="22" t="s">
        <v>27</v>
      </c>
      <c r="C29" s="22" t="s">
        <v>28</v>
      </c>
      <c r="D29" s="23"/>
      <c r="E29" s="26"/>
      <c r="F29" s="24"/>
      <c r="G29" s="26"/>
      <c r="H29" s="25"/>
      <c r="I29" s="26"/>
      <c r="J29" s="23"/>
      <c r="K29" s="26"/>
      <c r="L29" s="24"/>
      <c r="M29" s="26"/>
      <c r="N29" s="25"/>
      <c r="O29" s="26"/>
      <c r="P29" s="27"/>
      <c r="Q29" s="28"/>
      <c r="R29" s="29"/>
      <c r="S29" s="23"/>
      <c r="T29" s="26"/>
      <c r="U29" s="24"/>
      <c r="V29" s="26"/>
      <c r="W29" s="25"/>
      <c r="X29" s="26"/>
      <c r="Y29" s="23"/>
      <c r="Z29" s="26"/>
      <c r="AA29" s="24"/>
      <c r="AB29" s="26"/>
      <c r="AC29" s="25"/>
      <c r="AD29" s="26"/>
    </row>
    <row r="30">
      <c r="A30" s="21" t="s">
        <v>51</v>
      </c>
      <c r="B30" s="22" t="s">
        <v>27</v>
      </c>
      <c r="C30" s="22" t="s">
        <v>28</v>
      </c>
      <c r="D30" s="23"/>
      <c r="E30" s="26" t="n">
        <f>1340</f>
        <v>1340.0</v>
      </c>
      <c r="F30" s="24"/>
      <c r="G30" s="26" t="n">
        <f>4004</f>
        <v>4004.0</v>
      </c>
      <c r="H30" s="25"/>
      <c r="I30" s="26" t="n">
        <f>5344</f>
        <v>5344.0</v>
      </c>
      <c r="J30" s="23"/>
      <c r="K30" s="26" t="n">
        <f>3685140</f>
        <v>3685140.0</v>
      </c>
      <c r="L30" s="24"/>
      <c r="M30" s="26" t="n">
        <f>3052700</f>
        <v>3052700.0</v>
      </c>
      <c r="N30" s="25"/>
      <c r="O30" s="26" t="n">
        <f>6737840</f>
        <v>6737840.0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str">
        <f>"－"</f>
        <v>－</v>
      </c>
      <c r="U30" s="24"/>
      <c r="V30" s="26" t="str">
        <f>"－"</f>
        <v>－</v>
      </c>
      <c r="W30" s="25"/>
      <c r="X30" s="26" t="str">
        <f>"－"</f>
        <v>－</v>
      </c>
      <c r="Y30" s="23"/>
      <c r="Z30" s="26" t="n">
        <f>27549</f>
        <v>27549.0</v>
      </c>
      <c r="AA30" s="24"/>
      <c r="AB30" s="26" t="n">
        <f>32151</f>
        <v>32151.0</v>
      </c>
      <c r="AC30" s="25"/>
      <c r="AD30" s="26" t="n">
        <f>59700</f>
        <v>59700.0</v>
      </c>
    </row>
    <row r="31">
      <c r="A31" s="21" t="s">
        <v>52</v>
      </c>
      <c r="B31" s="22" t="s">
        <v>27</v>
      </c>
      <c r="C31" s="22" t="s">
        <v>28</v>
      </c>
      <c r="D31" s="23"/>
      <c r="E31" s="26" t="n">
        <f>3644</f>
        <v>3644.0</v>
      </c>
      <c r="F31" s="24"/>
      <c r="G31" s="26" t="n">
        <f>2001</f>
        <v>2001.0</v>
      </c>
      <c r="H31" s="25"/>
      <c r="I31" s="26" t="n">
        <f>5645</f>
        <v>5645.0</v>
      </c>
      <c r="J31" s="23" t="s">
        <v>38</v>
      </c>
      <c r="K31" s="26" t="n">
        <f>37803540</f>
        <v>3.780354E7</v>
      </c>
      <c r="L31" s="24"/>
      <c r="M31" s="26" t="n">
        <f>1448800</f>
        <v>1448800.0</v>
      </c>
      <c r="N31" s="25"/>
      <c r="O31" s="26" t="n">
        <f>39252340</f>
        <v>3.925234E7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str">
        <f>"－"</f>
        <v>－</v>
      </c>
      <c r="W31" s="25"/>
      <c r="X31" s="26" t="str">
        <f>"－"</f>
        <v>－</v>
      </c>
      <c r="Y31" s="23"/>
      <c r="Z31" s="26" t="n">
        <f>30986</f>
        <v>30986.0</v>
      </c>
      <c r="AA31" s="24"/>
      <c r="AB31" s="26" t="n">
        <f>34150</f>
        <v>34150.0</v>
      </c>
      <c r="AC31" s="25"/>
      <c r="AD31" s="26" t="n">
        <f>65136</f>
        <v>65136.0</v>
      </c>
    </row>
    <row r="32">
      <c r="A32" s="21" t="s">
        <v>53</v>
      </c>
      <c r="B32" s="22" t="s">
        <v>27</v>
      </c>
      <c r="C32" s="22" t="s">
        <v>28</v>
      </c>
      <c r="D32" s="23"/>
      <c r="E32" s="26" t="n">
        <f>286</f>
        <v>286.0</v>
      </c>
      <c r="F32" s="24"/>
      <c r="G32" s="26" t="n">
        <f>1115</f>
        <v>1115.0</v>
      </c>
      <c r="H32" s="25"/>
      <c r="I32" s="26" t="n">
        <f>1401</f>
        <v>1401.0</v>
      </c>
      <c r="J32" s="23"/>
      <c r="K32" s="26" t="n">
        <f>277130</f>
        <v>277130.0</v>
      </c>
      <c r="L32" s="24"/>
      <c r="M32" s="26" t="n">
        <f>633900</f>
        <v>633900.0</v>
      </c>
      <c r="N32" s="25"/>
      <c r="O32" s="26" t="n">
        <f>911030</f>
        <v>911030.0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str">
        <f>"－"</f>
        <v>－</v>
      </c>
      <c r="U32" s="24"/>
      <c r="V32" s="26" t="str">
        <f>"－"</f>
        <v>－</v>
      </c>
      <c r="W32" s="25"/>
      <c r="X32" s="26" t="str">
        <f>"－"</f>
        <v>－</v>
      </c>
      <c r="Y32" s="23" t="s">
        <v>38</v>
      </c>
      <c r="Z32" s="26" t="n">
        <f>31268</f>
        <v>31268.0</v>
      </c>
      <c r="AA32" s="24"/>
      <c r="AB32" s="26" t="n">
        <f>33253</f>
        <v>33253.0</v>
      </c>
      <c r="AC32" s="25"/>
      <c r="AD32" s="26" t="n">
        <f>64521</f>
        <v>64521.0</v>
      </c>
    </row>
    <row r="33">
      <c r="A33" s="21" t="s">
        <v>54</v>
      </c>
      <c r="B33" s="22" t="s">
        <v>27</v>
      </c>
      <c r="C33" s="22" t="s">
        <v>28</v>
      </c>
      <c r="D33" s="23"/>
      <c r="E33" s="26" t="n">
        <f>2113</f>
        <v>2113.0</v>
      </c>
      <c r="F33" s="24"/>
      <c r="G33" s="26" t="n">
        <f>3106</f>
        <v>3106.0</v>
      </c>
      <c r="H33" s="25"/>
      <c r="I33" s="26" t="n">
        <f>5219</f>
        <v>5219.0</v>
      </c>
      <c r="J33" s="23"/>
      <c r="K33" s="26" t="n">
        <f>3873080</f>
        <v>3873080.0</v>
      </c>
      <c r="L33" s="24"/>
      <c r="M33" s="26" t="n">
        <f>2810270</f>
        <v>2810270.0</v>
      </c>
      <c r="N33" s="25"/>
      <c r="O33" s="26" t="n">
        <f>6683350</f>
        <v>6683350.0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30035</f>
        <v>30035.0</v>
      </c>
      <c r="AA33" s="24"/>
      <c r="AB33" s="26" t="n">
        <f>34356</f>
        <v>34356.0</v>
      </c>
      <c r="AC33" s="25"/>
      <c r="AD33" s="26" t="n">
        <f>64391</f>
        <v>64391.0</v>
      </c>
    </row>
    <row r="34">
      <c r="A34" s="21" t="s">
        <v>55</v>
      </c>
      <c r="B34" s="22" t="s">
        <v>27</v>
      </c>
      <c r="C34" s="22" t="s">
        <v>28</v>
      </c>
      <c r="D34" s="23"/>
      <c r="E34" s="26" t="n">
        <f>152</f>
        <v>152.0</v>
      </c>
      <c r="F34" s="24"/>
      <c r="G34" s="26" t="n">
        <f>2127</f>
        <v>2127.0</v>
      </c>
      <c r="H34" s="25"/>
      <c r="I34" s="26" t="n">
        <f>2279</f>
        <v>2279.0</v>
      </c>
      <c r="J34" s="23"/>
      <c r="K34" s="26" t="n">
        <f>61120</f>
        <v>61120.0</v>
      </c>
      <c r="L34" s="24"/>
      <c r="M34" s="26" t="n">
        <f>2272292</f>
        <v>2272292.0</v>
      </c>
      <c r="N34" s="25"/>
      <c r="O34" s="26" t="n">
        <f>2333412</f>
        <v>2333412.0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30187</f>
        <v>30187.0</v>
      </c>
      <c r="AA34" s="24"/>
      <c r="AB34" s="26" t="n">
        <f>34483</f>
        <v>34483.0</v>
      </c>
      <c r="AC34" s="25"/>
      <c r="AD34" s="26" t="n">
        <f>64670</f>
        <v>64670.0</v>
      </c>
    </row>
    <row r="35">
      <c r="A35" s="21" t="s">
        <v>56</v>
      </c>
      <c r="B35" s="22" t="s">
        <v>27</v>
      </c>
      <c r="C35" s="22" t="s">
        <v>28</v>
      </c>
      <c r="D35" s="23"/>
      <c r="E35" s="26"/>
      <c r="F35" s="24"/>
      <c r="G35" s="26"/>
      <c r="H35" s="25"/>
      <c r="I35" s="26"/>
      <c r="J35" s="23"/>
      <c r="K35" s="26"/>
      <c r="L35" s="24"/>
      <c r="M35" s="26"/>
      <c r="N35" s="25"/>
      <c r="O35" s="26"/>
      <c r="P35" s="27"/>
      <c r="Q35" s="28"/>
      <c r="R35" s="29"/>
      <c r="S35" s="23"/>
      <c r="T35" s="26"/>
      <c r="U35" s="24"/>
      <c r="V35" s="26"/>
      <c r="W35" s="25"/>
      <c r="X35" s="26"/>
      <c r="Y35" s="23"/>
      <c r="Z35" s="26"/>
      <c r="AA35" s="24"/>
      <c r="AB35" s="26"/>
      <c r="AC35" s="25"/>
      <c r="AD35" s="26"/>
    </row>
    <row r="36">
      <c r="A36" s="21" t="s">
        <v>57</v>
      </c>
      <c r="B36" s="22" t="s">
        <v>27</v>
      </c>
      <c r="C36" s="22" t="s">
        <v>28</v>
      </c>
      <c r="D36" s="23"/>
      <c r="E36" s="26"/>
      <c r="F36" s="24"/>
      <c r="G36" s="26"/>
      <c r="H36" s="25"/>
      <c r="I36" s="26"/>
      <c r="J36" s="23"/>
      <c r="K36" s="26"/>
      <c r="L36" s="24"/>
      <c r="M36" s="26"/>
      <c r="N36" s="25"/>
      <c r="O36" s="26"/>
      <c r="P36" s="27"/>
      <c r="Q36" s="28"/>
      <c r="R36" s="29"/>
      <c r="S36" s="23"/>
      <c r="T36" s="26"/>
      <c r="U36" s="24"/>
      <c r="V36" s="26"/>
      <c r="W36" s="25"/>
      <c r="X36" s="26"/>
      <c r="Y36" s="23"/>
      <c r="Z36" s="26"/>
      <c r="AA36" s="24"/>
      <c r="AB36" s="26"/>
      <c r="AC36" s="25"/>
      <c r="AD36" s="26"/>
    </row>
    <row r="37">
      <c r="A37" s="21" t="s">
        <v>58</v>
      </c>
      <c r="B37" s="22" t="s">
        <v>27</v>
      </c>
      <c r="C37" s="22" t="s">
        <v>28</v>
      </c>
      <c r="D37" s="23"/>
      <c r="E37" s="26" t="n">
        <f>6</f>
        <v>6.0</v>
      </c>
      <c r="F37" s="24"/>
      <c r="G37" s="26" t="n">
        <f>51</f>
        <v>51.0</v>
      </c>
      <c r="H37" s="25" t="s">
        <v>29</v>
      </c>
      <c r="I37" s="26" t="n">
        <f>57</f>
        <v>57.0</v>
      </c>
      <c r="J37" s="23"/>
      <c r="K37" s="26" t="n">
        <f>15950</f>
        <v>15950.0</v>
      </c>
      <c r="L37" s="24" t="s">
        <v>29</v>
      </c>
      <c r="M37" s="26" t="n">
        <f>43280</f>
        <v>43280.0</v>
      </c>
      <c r="N37" s="25" t="s">
        <v>29</v>
      </c>
      <c r="O37" s="26" t="n">
        <f>59230</f>
        <v>59230.0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str">
        <f>"－"</f>
        <v>－</v>
      </c>
      <c r="U37" s="24"/>
      <c r="V37" s="26" t="str">
        <f>"－"</f>
        <v>－</v>
      </c>
      <c r="W37" s="25"/>
      <c r="X37" s="26" t="str">
        <f>"－"</f>
        <v>－</v>
      </c>
      <c r="Y37" s="23"/>
      <c r="Z37" s="26" t="n">
        <f>30193</f>
        <v>30193.0</v>
      </c>
      <c r="AA37" s="24"/>
      <c r="AB37" s="26" t="n">
        <f>34528</f>
        <v>34528.0</v>
      </c>
      <c r="AC37" s="25"/>
      <c r="AD37" s="26" t="n">
        <f>64721</f>
        <v>64721.0</v>
      </c>
    </row>
    <row r="38">
      <c r="A38" s="21" t="s">
        <v>59</v>
      </c>
      <c r="B38" s="22" t="s">
        <v>27</v>
      </c>
      <c r="C38" s="22" t="s">
        <v>28</v>
      </c>
      <c r="D38" s="23"/>
      <c r="E38" s="26" t="n">
        <f>792</f>
        <v>792.0</v>
      </c>
      <c r="F38" s="24"/>
      <c r="G38" s="26" t="n">
        <f>653</f>
        <v>653.0</v>
      </c>
      <c r="H38" s="25"/>
      <c r="I38" s="26" t="n">
        <f>1445</f>
        <v>1445.0</v>
      </c>
      <c r="J38" s="23"/>
      <c r="K38" s="26" t="n">
        <f>17386390</f>
        <v>1.738639E7</v>
      </c>
      <c r="L38" s="24"/>
      <c r="M38" s="26" t="n">
        <f>14831385</f>
        <v>1.4831385E7</v>
      </c>
      <c r="N38" s="25"/>
      <c r="O38" s="26" t="n">
        <f>32217775</f>
        <v>3.2217775E7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str">
        <f>"－"</f>
        <v>－</v>
      </c>
      <c r="U38" s="24"/>
      <c r="V38" s="26" t="str">
        <f>"－"</f>
        <v>－</v>
      </c>
      <c r="W38" s="25"/>
      <c r="X38" s="26" t="str">
        <f>"－"</f>
        <v>－</v>
      </c>
      <c r="Y38" s="23"/>
      <c r="Z38" s="26" t="n">
        <f>30982</f>
        <v>30982.0</v>
      </c>
      <c r="AA38" s="24"/>
      <c r="AB38" s="26" t="n">
        <f>35147</f>
        <v>35147.0</v>
      </c>
      <c r="AC38" s="25"/>
      <c r="AD38" s="26" t="n">
        <f>66129</f>
        <v>66129.0</v>
      </c>
    </row>
    <row r="39">
      <c r="A39" s="21" t="s">
        <v>60</v>
      </c>
      <c r="B39" s="22" t="s">
        <v>27</v>
      </c>
      <c r="C39" s="22" t="s">
        <v>28</v>
      </c>
      <c r="D39" s="23"/>
      <c r="E39" s="26" t="n">
        <f>1002</f>
        <v>1002.0</v>
      </c>
      <c r="F39" s="24"/>
      <c r="G39" s="26" t="n">
        <f>1017</f>
        <v>1017.0</v>
      </c>
      <c r="H39" s="25"/>
      <c r="I39" s="26" t="n">
        <f>2019</f>
        <v>2019.0</v>
      </c>
      <c r="J39" s="23"/>
      <c r="K39" s="26" t="n">
        <f>448930</f>
        <v>448930.0</v>
      </c>
      <c r="L39" s="24"/>
      <c r="M39" s="26" t="n">
        <f>571745</f>
        <v>571745.0</v>
      </c>
      <c r="N39" s="25"/>
      <c r="O39" s="26" t="n">
        <f>1020675</f>
        <v>1020675.0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str">
        <f>"－"</f>
        <v>－</v>
      </c>
      <c r="U39" s="24"/>
      <c r="V39" s="26" t="str">
        <f>"－"</f>
        <v>－</v>
      </c>
      <c r="W39" s="25"/>
      <c r="X39" s="26" t="str">
        <f>"－"</f>
        <v>－</v>
      </c>
      <c r="Y39" s="23"/>
      <c r="Z39" s="26" t="n">
        <f>29984</f>
        <v>29984.0</v>
      </c>
      <c r="AA39" s="24"/>
      <c r="AB39" s="26" t="n">
        <f>34154</f>
        <v>34154.0</v>
      </c>
      <c r="AC39" s="25"/>
      <c r="AD39" s="26" t="n">
        <f>64138</f>
        <v>64138.0</v>
      </c>
    </row>
    <row r="40">
      <c r="A40" s="21" t="s">
        <v>61</v>
      </c>
      <c r="B40" s="22" t="s">
        <v>27</v>
      </c>
      <c r="C40" s="22" t="s">
        <v>28</v>
      </c>
      <c r="D40" s="23"/>
      <c r="E40" s="26" t="n">
        <f>1114</f>
        <v>1114.0</v>
      </c>
      <c r="F40" s="24"/>
      <c r="G40" s="26" t="n">
        <f>2020</f>
        <v>2020.0</v>
      </c>
      <c r="H40" s="25"/>
      <c r="I40" s="26" t="n">
        <f>3134</f>
        <v>3134.0</v>
      </c>
      <c r="J40" s="23"/>
      <c r="K40" s="26" t="n">
        <f>583480</f>
        <v>583480.0</v>
      </c>
      <c r="L40" s="24"/>
      <c r="M40" s="26" t="n">
        <f>1373000</f>
        <v>1373000.0</v>
      </c>
      <c r="N40" s="25"/>
      <c r="O40" s="26" t="n">
        <f>1956480</f>
        <v>1956480.0</v>
      </c>
      <c r="P40" s="27" t="str">
        <f>"－"</f>
        <v>－</v>
      </c>
      <c r="Q40" s="28" t="str">
        <f>"－"</f>
        <v>－</v>
      </c>
      <c r="R40" s="29" t="str">
        <f>"－"</f>
        <v>－</v>
      </c>
      <c r="S40" s="23"/>
      <c r="T40" s="26" t="str">
        <f>"－"</f>
        <v>－</v>
      </c>
      <c r="U40" s="24"/>
      <c r="V40" s="26" t="str">
        <f>"－"</f>
        <v>－</v>
      </c>
      <c r="W40" s="25"/>
      <c r="X40" s="26" t="str">
        <f>"－"</f>
        <v>－</v>
      </c>
      <c r="Y40" s="23"/>
      <c r="Z40" s="26" t="n">
        <f>31072</f>
        <v>31072.0</v>
      </c>
      <c r="AA40" s="24"/>
      <c r="AB40" s="26" t="n">
        <f>34154</f>
        <v>34154.0</v>
      </c>
      <c r="AC40" s="25"/>
      <c r="AD40" s="26" t="n">
        <f>65226</f>
        <v>65226.0</v>
      </c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