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<sst xmlns="http://schemas.openxmlformats.org/spreadsheetml/2006/main" count="170" uniqueCount="62">
  <si>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</si>
  <si>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</si>
  <si>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</si>
  <si>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</si>
  <si>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</si>
  <si>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</si>
  <si>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</si>
  <si>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</si>
  <si>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</si>
  <si>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</si>
  <si>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</si>
  <si>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</si>
  <si>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</si>
  <si>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</si>
  <si>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</si>
  <si>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</si>
  <si>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</si>
  <si>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</si>
  <si>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</si>
  <si>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</si>
  <si>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</si>
  <si>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</si>
  <si>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</si>
  <si>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</si>
  <si>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</si>
  <si>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</si>
  <si>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12.1</t>
  </si>
  <si>
    <t>有価証券オプション</t>
  </si>
  <si>
    <t>Securities Options</t>
  </si>
  <si>
    <t>2</t>
  </si>
  <si>
    <t>◎</t>
  </si>
  <si>
    <t>◎●</t>
  </si>
  <si>
    <t>3</t>
  </si>
  <si>
    <t>4</t>
  </si>
  <si>
    <t>●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</si>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</sst>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/>
      <c r="F10" s="24"/>
      <c r="G10" s="26"/>
      <c r="H10" s="25"/>
      <c r="I10" s="26"/>
      <c r="J10" s="23"/>
      <c r="K10" s="26"/>
      <c r="L10" s="24"/>
      <c r="M10" s="26"/>
      <c r="N10" s="25"/>
      <c r="O10" s="26"/>
      <c r="P10" s="27"/>
      <c r="Q10" s="28"/>
      <c r="R10" s="29"/>
      <c r="S10" s="23"/>
      <c r="T10" s="26"/>
      <c r="U10" s="24"/>
      <c r="V10" s="26"/>
      <c r="W10" s="25"/>
      <c r="X10" s="26"/>
      <c r="Y10" s="23"/>
      <c r="Z10" s="26"/>
      <c r="AA10" s="24"/>
      <c r="AB10" s="26"/>
      <c r="AC10" s="25"/>
      <c r="AD10" s="26"/>
    </row>
    <row r="11">
      <c r="A11" s="21" t="s">
        <v>29</v>
      </c>
      <c r="B11" s="22" t="s">
        <v>27</v>
      </c>
      <c r="C11" s="22" t="s">
        <v>28</v>
      </c>
      <c r="D11" s="23"/>
      <c r="E11" s="26" t="n">
        <f>85</f>
        <v>85.0</v>
      </c>
      <c r="F11" s="24"/>
      <c r="G11" s="26" t="n">
        <f>2223</f>
        <v>2223.0</v>
      </c>
      <c r="H11" s="25"/>
      <c r="I11" s="26" t="n">
        <f>2308</f>
        <v>2308.0</v>
      </c>
      <c r="J11" s="23"/>
      <c r="K11" s="26" t="n">
        <f>2150880</f>
        <v>2150880.0</v>
      </c>
      <c r="L11" s="24" t="s">
        <v>30</v>
      </c>
      <c r="M11" s="26" t="n">
        <f>40685605</f>
        <v>4.0685605E7</v>
      </c>
      <c r="N11" s="25" t="s">
        <v>30</v>
      </c>
      <c r="O11" s="26" t="n">
        <f>42836485</f>
        <v>4.2836485E7</v>
      </c>
      <c r="P11" s="27" t="str">
        <f>"－"</f>
        <v>－</v>
      </c>
      <c r="Q11" s="28" t="str">
        <f>"－"</f>
        <v>－</v>
      </c>
      <c r="R11" s="29" t="str">
        <f>"－"</f>
        <v>－</v>
      </c>
      <c r="S11" s="23" t="s">
        <v>31</v>
      </c>
      <c r="T11" s="26" t="str">
        <f>"－"</f>
        <v>－</v>
      </c>
      <c r="U11" s="24" t="s">
        <v>31</v>
      </c>
      <c r="V11" s="26" t="str">
        <f>"－"</f>
        <v>－</v>
      </c>
      <c r="W11" s="25" t="s">
        <v>31</v>
      </c>
      <c r="X11" s="26" t="str">
        <f>"－"</f>
        <v>－</v>
      </c>
      <c r="Y11" s="23" t="s">
        <v>30</v>
      </c>
      <c r="Z11" s="26" t="n">
        <f>42151</f>
        <v>42151.0</v>
      </c>
      <c r="AA11" s="24"/>
      <c r="AB11" s="26" t="n">
        <f>39268</f>
        <v>39268.0</v>
      </c>
      <c r="AC11" s="25"/>
      <c r="AD11" s="26" t="n">
        <f>81419</f>
        <v>81419.0</v>
      </c>
    </row>
    <row r="12">
      <c r="A12" s="21" t="s">
        <v>32</v>
      </c>
      <c r="B12" s="22" t="s">
        <v>27</v>
      </c>
      <c r="C12" s="22" t="s">
        <v>28</v>
      </c>
      <c r="D12" s="23"/>
      <c r="E12" s="26" t="n">
        <f>5144</f>
        <v>5144.0</v>
      </c>
      <c r="F12" s="24"/>
      <c r="G12" s="26" t="n">
        <f>65</f>
        <v>65.0</v>
      </c>
      <c r="H12" s="25"/>
      <c r="I12" s="26" t="n">
        <f>5209</f>
        <v>5209.0</v>
      </c>
      <c r="J12" s="23"/>
      <c r="K12" s="26" t="n">
        <f>1677590</f>
        <v>1677590.0</v>
      </c>
      <c r="L12" s="24"/>
      <c r="M12" s="26" t="n">
        <f>764610</f>
        <v>764610.0</v>
      </c>
      <c r="N12" s="25"/>
      <c r="O12" s="26" t="n">
        <f>2442200</f>
        <v>2442200.0</v>
      </c>
      <c r="P12" s="27" t="str">
        <f>"－"</f>
        <v>－</v>
      </c>
      <c r="Q12" s="28" t="str">
        <f>"－"</f>
        <v>－</v>
      </c>
      <c r="R12" s="29" t="str">
        <f>"－"</f>
        <v>－</v>
      </c>
      <c r="S12" s="23"/>
      <c r="T12" s="26" t="str">
        <f>"－"</f>
        <v>－</v>
      </c>
      <c r="U12" s="24"/>
      <c r="V12" s="26" t="str">
        <f>"－"</f>
        <v>－</v>
      </c>
      <c r="W12" s="25"/>
      <c r="X12" s="26" t="str">
        <f>"－"</f>
        <v>－</v>
      </c>
      <c r="Y12" s="23"/>
      <c r="Z12" s="26" t="n">
        <f>37222</f>
        <v>37222.0</v>
      </c>
      <c r="AA12" s="24"/>
      <c r="AB12" s="26" t="n">
        <f>39292</f>
        <v>39292.0</v>
      </c>
      <c r="AC12" s="25"/>
      <c r="AD12" s="26" t="n">
        <f>76514</f>
        <v>76514.0</v>
      </c>
    </row>
    <row r="13">
      <c r="A13" s="21" t="s">
        <v>33</v>
      </c>
      <c r="B13" s="22" t="s">
        <v>27</v>
      </c>
      <c r="C13" s="22" t="s">
        <v>28</v>
      </c>
      <c r="D13" s="23"/>
      <c r="E13" s="26" t="n">
        <f>157</f>
        <v>157.0</v>
      </c>
      <c r="F13" s="24"/>
      <c r="G13" s="26" t="n">
        <f>22</f>
        <v>22.0</v>
      </c>
      <c r="H13" s="25" t="s">
        <v>34</v>
      </c>
      <c r="I13" s="26" t="n">
        <f>179</f>
        <v>179.0</v>
      </c>
      <c r="J13" s="23"/>
      <c r="K13" s="26" t="n">
        <f>528820</f>
        <v>528820.0</v>
      </c>
      <c r="L13" s="24"/>
      <c r="M13" s="26" t="n">
        <f>21470</f>
        <v>21470.0</v>
      </c>
      <c r="N13" s="25" t="s">
        <v>34</v>
      </c>
      <c r="O13" s="26" t="n">
        <f>550290</f>
        <v>550290.0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str">
        <f>"－"</f>
        <v>－</v>
      </c>
      <c r="W13" s="25"/>
      <c r="X13" s="26" t="str">
        <f>"－"</f>
        <v>－</v>
      </c>
      <c r="Y13" s="23"/>
      <c r="Z13" s="26" t="n">
        <f>37074</f>
        <v>37074.0</v>
      </c>
      <c r="AA13" s="24"/>
      <c r="AB13" s="26" t="n">
        <f>39310</f>
        <v>39310.0</v>
      </c>
      <c r="AC13" s="25"/>
      <c r="AD13" s="26" t="n">
        <f>76384</f>
        <v>76384.0</v>
      </c>
    </row>
    <row r="14">
      <c r="A14" s="21" t="s">
        <v>35</v>
      </c>
      <c r="B14" s="22" t="s">
        <v>27</v>
      </c>
      <c r="C14" s="22" t="s">
        <v>28</v>
      </c>
      <c r="D14" s="23"/>
      <c r="E14" s="26" t="n">
        <f>211</f>
        <v>211.0</v>
      </c>
      <c r="F14" s="24"/>
      <c r="G14" s="26" t="n">
        <f>240</f>
        <v>240.0</v>
      </c>
      <c r="H14" s="25"/>
      <c r="I14" s="26" t="n">
        <f>451</f>
        <v>451.0</v>
      </c>
      <c r="J14" s="23"/>
      <c r="K14" s="26" t="n">
        <f>1684500</f>
        <v>1684500.0</v>
      </c>
      <c r="L14" s="24"/>
      <c r="M14" s="26" t="n">
        <f>1855570</f>
        <v>1855570.0</v>
      </c>
      <c r="N14" s="25"/>
      <c r="O14" s="26" t="n">
        <f>3540070</f>
        <v>3540070.0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/>
      <c r="Z14" s="26" t="n">
        <f>37084</f>
        <v>37084.0</v>
      </c>
      <c r="AA14" s="24"/>
      <c r="AB14" s="26" t="n">
        <f>39350</f>
        <v>39350.0</v>
      </c>
      <c r="AC14" s="25"/>
      <c r="AD14" s="26" t="n">
        <f>76434</f>
        <v>76434.0</v>
      </c>
    </row>
    <row r="15">
      <c r="A15" s="21" t="s">
        <v>36</v>
      </c>
      <c r="B15" s="22" t="s">
        <v>27</v>
      </c>
      <c r="C15" s="22" t="s">
        <v>28</v>
      </c>
      <c r="D15" s="23" t="s">
        <v>30</v>
      </c>
      <c r="E15" s="26" t="n">
        <f>15223</f>
        <v>15223.0</v>
      </c>
      <c r="F15" s="24" t="s">
        <v>34</v>
      </c>
      <c r="G15" s="26" t="n">
        <f>3</f>
        <v>3.0</v>
      </c>
      <c r="H15" s="25"/>
      <c r="I15" s="26" t="n">
        <f>15226</f>
        <v>15226.0</v>
      </c>
      <c r="J15" s="23"/>
      <c r="K15" s="26" t="n">
        <f>3437290</f>
        <v>3437290.0</v>
      </c>
      <c r="L15" s="24"/>
      <c r="M15" s="26" t="n">
        <f>198430</f>
        <v>198430.0</v>
      </c>
      <c r="N15" s="25"/>
      <c r="O15" s="26" t="n">
        <f>3635720</f>
        <v>3635720.0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/>
      <c r="Z15" s="26" t="n">
        <f>40798</f>
        <v>40798.0</v>
      </c>
      <c r="AA15" s="24"/>
      <c r="AB15" s="26" t="n">
        <f>39349</f>
        <v>39349.0</v>
      </c>
      <c r="AC15" s="25"/>
      <c r="AD15" s="26" t="n">
        <f>80147</f>
        <v>80147.0</v>
      </c>
    </row>
    <row r="16">
      <c r="A16" s="21" t="s">
        <v>37</v>
      </c>
      <c r="B16" s="22" t="s">
        <v>27</v>
      </c>
      <c r="C16" s="22" t="s">
        <v>28</v>
      </c>
      <c r="D16" s="23"/>
      <c r="E16" s="26"/>
      <c r="F16" s="24"/>
      <c r="G16" s="26"/>
      <c r="H16" s="25"/>
      <c r="I16" s="26"/>
      <c r="J16" s="23"/>
      <c r="K16" s="26"/>
      <c r="L16" s="24"/>
      <c r="M16" s="26"/>
      <c r="N16" s="25"/>
      <c r="O16" s="26"/>
      <c r="P16" s="27"/>
      <c r="Q16" s="28"/>
      <c r="R16" s="29"/>
      <c r="S16" s="23"/>
      <c r="T16" s="26"/>
      <c r="U16" s="24"/>
      <c r="V16" s="26"/>
      <c r="W16" s="25"/>
      <c r="X16" s="26"/>
      <c r="Y16" s="23"/>
      <c r="Z16" s="26"/>
      <c r="AA16" s="24"/>
      <c r="AB16" s="26"/>
      <c r="AC16" s="25"/>
      <c r="AD16" s="26"/>
    </row>
    <row r="17">
      <c r="A17" s="21" t="s">
        <v>38</v>
      </c>
      <c r="B17" s="22" t="s">
        <v>27</v>
      </c>
      <c r="C17" s="22" t="s">
        <v>28</v>
      </c>
      <c r="D17" s="23"/>
      <c r="E17" s="26"/>
      <c r="F17" s="24"/>
      <c r="G17" s="26"/>
      <c r="H17" s="25"/>
      <c r="I17" s="26"/>
      <c r="J17" s="23"/>
      <c r="K17" s="26"/>
      <c r="L17" s="24"/>
      <c r="M17" s="26"/>
      <c r="N17" s="25"/>
      <c r="O17" s="26"/>
      <c r="P17" s="27"/>
      <c r="Q17" s="28"/>
      <c r="R17" s="29"/>
      <c r="S17" s="23"/>
      <c r="T17" s="26"/>
      <c r="U17" s="24"/>
      <c r="V17" s="26"/>
      <c r="W17" s="25"/>
      <c r="X17" s="26"/>
      <c r="Y17" s="23"/>
      <c r="Z17" s="26"/>
      <c r="AA17" s="24"/>
      <c r="AB17" s="26"/>
      <c r="AC17" s="25"/>
      <c r="AD17" s="26"/>
    </row>
    <row r="18">
      <c r="A18" s="21" t="s">
        <v>39</v>
      </c>
      <c r="B18" s="22" t="s">
        <v>27</v>
      </c>
      <c r="C18" s="22" t="s">
        <v>28</v>
      </c>
      <c r="D18" s="23"/>
      <c r="E18" s="26" t="n">
        <f>34</f>
        <v>34.0</v>
      </c>
      <c r="F18" s="24"/>
      <c r="G18" s="26" t="n">
        <f>6024</f>
        <v>6024.0</v>
      </c>
      <c r="H18" s="25"/>
      <c r="I18" s="26" t="n">
        <f>6058</f>
        <v>6058.0</v>
      </c>
      <c r="J18" s="23"/>
      <c r="K18" s="26" t="n">
        <f>141370</f>
        <v>141370.0</v>
      </c>
      <c r="L18" s="24"/>
      <c r="M18" s="26" t="n">
        <f>5883530</f>
        <v>5883530.0</v>
      </c>
      <c r="N18" s="25"/>
      <c r="O18" s="26" t="n">
        <f>6024900</f>
        <v>6024900.0</v>
      </c>
      <c r="P18" s="27" t="str">
        <f>"－"</f>
        <v>－</v>
      </c>
      <c r="Q18" s="28" t="str">
        <f>"－"</f>
        <v>－</v>
      </c>
      <c r="R18" s="29" t="str">
        <f>"－"</f>
        <v>－</v>
      </c>
      <c r="S18" s="23"/>
      <c r="T18" s="26" t="str">
        <f>"－"</f>
        <v>－</v>
      </c>
      <c r="U18" s="24"/>
      <c r="V18" s="26" t="str">
        <f>"－"</f>
        <v>－</v>
      </c>
      <c r="W18" s="25"/>
      <c r="X18" s="26" t="str">
        <f>"－"</f>
        <v>－</v>
      </c>
      <c r="Y18" s="23"/>
      <c r="Z18" s="26" t="n">
        <f>40821</f>
        <v>40821.0</v>
      </c>
      <c r="AA18" s="24"/>
      <c r="AB18" s="26" t="n">
        <f>39336</f>
        <v>39336.0</v>
      </c>
      <c r="AC18" s="25"/>
      <c r="AD18" s="26" t="n">
        <f>80157</f>
        <v>80157.0</v>
      </c>
    </row>
    <row r="19">
      <c r="A19" s="21" t="s">
        <v>40</v>
      </c>
      <c r="B19" s="22" t="s">
        <v>27</v>
      </c>
      <c r="C19" s="22" t="s">
        <v>28</v>
      </c>
      <c r="D19" s="23" t="s">
        <v>34</v>
      </c>
      <c r="E19" s="26" t="n">
        <f>15</f>
        <v>15.0</v>
      </c>
      <c r="F19" s="24"/>
      <c r="G19" s="26" t="n">
        <f>10008</f>
        <v>10008.0</v>
      </c>
      <c r="H19" s="25"/>
      <c r="I19" s="26" t="n">
        <f>10023</f>
        <v>10023.0</v>
      </c>
      <c r="J19" s="23"/>
      <c r="K19" s="26" t="n">
        <f>59900</f>
        <v>59900.0</v>
      </c>
      <c r="L19" s="24"/>
      <c r="M19" s="26" t="n">
        <f>4634250</f>
        <v>4634250.0</v>
      </c>
      <c r="N19" s="25"/>
      <c r="O19" s="26" t="n">
        <f>4694150</f>
        <v>4694150.0</v>
      </c>
      <c r="P19" s="27" t="str">
        <f>"－"</f>
        <v>－</v>
      </c>
      <c r="Q19" s="28" t="str">
        <f>"－"</f>
        <v>－</v>
      </c>
      <c r="R19" s="29" t="str">
        <f>"－"</f>
        <v>－</v>
      </c>
      <c r="S19" s="23"/>
      <c r="T19" s="26" t="str">
        <f>"－"</f>
        <v>－</v>
      </c>
      <c r="U19" s="24"/>
      <c r="V19" s="26" t="str">
        <f>"－"</f>
        <v>－</v>
      </c>
      <c r="W19" s="25"/>
      <c r="X19" s="26" t="str">
        <f>"－"</f>
        <v>－</v>
      </c>
      <c r="Y19" s="23"/>
      <c r="Z19" s="26" t="n">
        <f>40829</f>
        <v>40829.0</v>
      </c>
      <c r="AA19" s="24"/>
      <c r="AB19" s="26" t="n">
        <f>45334</f>
        <v>45334.0</v>
      </c>
      <c r="AC19" s="25" t="s">
        <v>30</v>
      </c>
      <c r="AD19" s="26" t="n">
        <f>86163</f>
        <v>86163.0</v>
      </c>
    </row>
    <row r="20">
      <c r="A20" s="21" t="s">
        <v>41</v>
      </c>
      <c r="B20" s="22" t="s">
        <v>27</v>
      </c>
      <c r="C20" s="22" t="s">
        <v>28</v>
      </c>
      <c r="D20" s="23"/>
      <c r="E20" s="26" t="n">
        <f>100</f>
        <v>100.0</v>
      </c>
      <c r="F20" s="24"/>
      <c r="G20" s="26" t="n">
        <f>8290</f>
        <v>8290.0</v>
      </c>
      <c r="H20" s="25"/>
      <c r="I20" s="26" t="n">
        <f>8390</f>
        <v>8390.0</v>
      </c>
      <c r="J20" s="23" t="s">
        <v>34</v>
      </c>
      <c r="K20" s="26" t="n">
        <f>30000</f>
        <v>30000.0</v>
      </c>
      <c r="L20" s="24"/>
      <c r="M20" s="26" t="n">
        <f>7512760</f>
        <v>7512760.0</v>
      </c>
      <c r="N20" s="25"/>
      <c r="O20" s="26" t="n">
        <f>7542760</f>
        <v>7542760.0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40729</f>
        <v>40729.0</v>
      </c>
      <c r="AA20" s="24" t="s">
        <v>30</v>
      </c>
      <c r="AB20" s="26" t="n">
        <f>45400</f>
        <v>45400.0</v>
      </c>
      <c r="AC20" s="25"/>
      <c r="AD20" s="26" t="n">
        <f>86129</f>
        <v>86129.0</v>
      </c>
    </row>
    <row r="21">
      <c r="A21" s="21" t="s">
        <v>42</v>
      </c>
      <c r="B21" s="22" t="s">
        <v>27</v>
      </c>
      <c r="C21" s="22" t="s">
        <v>28</v>
      </c>
      <c r="D21" s="23"/>
      <c r="E21" s="26" t="n">
        <f>24</f>
        <v>24.0</v>
      </c>
      <c r="F21" s="24"/>
      <c r="G21" s="26" t="n">
        <f>2065</f>
        <v>2065.0</v>
      </c>
      <c r="H21" s="25"/>
      <c r="I21" s="26" t="n">
        <f>2089</f>
        <v>2089.0</v>
      </c>
      <c r="J21" s="23"/>
      <c r="K21" s="26" t="n">
        <f>425560</f>
        <v>425560.0</v>
      </c>
      <c r="L21" s="24"/>
      <c r="M21" s="26" t="n">
        <f>2045560</f>
        <v>2045560.0</v>
      </c>
      <c r="N21" s="25"/>
      <c r="O21" s="26" t="n">
        <f>2471120</f>
        <v>2471120.0</v>
      </c>
      <c r="P21" s="27" t="n">
        <f>6722</f>
        <v>6722.0</v>
      </c>
      <c r="Q21" s="28" t="n">
        <f>11113</f>
        <v>11113.0</v>
      </c>
      <c r="R21" s="29" t="n">
        <f>17835</f>
        <v>17835.0</v>
      </c>
      <c r="S21" s="23"/>
      <c r="T21" s="26" t="str">
        <f>"－"</f>
        <v>－</v>
      </c>
      <c r="U21" s="24"/>
      <c r="V21" s="26" t="str">
        <f>"－"</f>
        <v>－</v>
      </c>
      <c r="W21" s="25"/>
      <c r="X21" s="26" t="str">
        <f>"－"</f>
        <v>－</v>
      </c>
      <c r="Y21" s="23" t="s">
        <v>34</v>
      </c>
      <c r="Z21" s="26" t="n">
        <f>16201</f>
        <v>16201.0</v>
      </c>
      <c r="AA21" s="24" t="s">
        <v>34</v>
      </c>
      <c r="AB21" s="26" t="n">
        <f>26968</f>
        <v>26968.0</v>
      </c>
      <c r="AC21" s="25" t="s">
        <v>34</v>
      </c>
      <c r="AD21" s="26" t="n">
        <f>43169</f>
        <v>43169.0</v>
      </c>
    </row>
    <row r="22">
      <c r="A22" s="21" t="s">
        <v>43</v>
      </c>
      <c r="B22" s="22" t="s">
        <v>27</v>
      </c>
      <c r="C22" s="22" t="s">
        <v>28</v>
      </c>
      <c r="D22" s="23"/>
      <c r="E22" s="26" t="n">
        <f>1037</f>
        <v>1037.0</v>
      </c>
      <c r="F22" s="24"/>
      <c r="G22" s="26" t="n">
        <f>2149</f>
        <v>2149.0</v>
      </c>
      <c r="H22" s="25"/>
      <c r="I22" s="26" t="n">
        <f>3186</f>
        <v>3186.0</v>
      </c>
      <c r="J22" s="23" t="s">
        <v>30</v>
      </c>
      <c r="K22" s="26" t="n">
        <f>6554994</f>
        <v>6554994.0</v>
      </c>
      <c r="L22" s="24"/>
      <c r="M22" s="26" t="n">
        <f>2189354</f>
        <v>2189354.0</v>
      </c>
      <c r="N22" s="25"/>
      <c r="O22" s="26" t="n">
        <f>8744348</f>
        <v>8744348.0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17030</f>
        <v>17030.0</v>
      </c>
      <c r="AA22" s="24"/>
      <c r="AB22" s="26" t="n">
        <f>28913</f>
        <v>28913.0</v>
      </c>
      <c r="AC22" s="25"/>
      <c r="AD22" s="26" t="n">
        <f>45943</f>
        <v>45943.0</v>
      </c>
    </row>
    <row r="23">
      <c r="A23" s="21" t="s">
        <v>44</v>
      </c>
      <c r="B23" s="22" t="s">
        <v>27</v>
      </c>
      <c r="C23" s="22" t="s">
        <v>28</v>
      </c>
      <c r="D23" s="23"/>
      <c r="E23" s="26"/>
      <c r="F23" s="24"/>
      <c r="G23" s="26"/>
      <c r="H23" s="25"/>
      <c r="I23" s="26"/>
      <c r="J23" s="23"/>
      <c r="K23" s="26"/>
      <c r="L23" s="24"/>
      <c r="M23" s="26"/>
      <c r="N23" s="25"/>
      <c r="O23" s="26"/>
      <c r="P23" s="27"/>
      <c r="Q23" s="28"/>
      <c r="R23" s="29"/>
      <c r="S23" s="23"/>
      <c r="T23" s="26"/>
      <c r="U23" s="24"/>
      <c r="V23" s="26"/>
      <c r="W23" s="25"/>
      <c r="X23" s="26"/>
      <c r="Y23" s="23"/>
      <c r="Z23" s="26"/>
      <c r="AA23" s="24"/>
      <c r="AB23" s="26"/>
      <c r="AC23" s="25"/>
      <c r="AD23" s="26"/>
    </row>
    <row r="24">
      <c r="A24" s="21" t="s">
        <v>45</v>
      </c>
      <c r="B24" s="22" t="s">
        <v>27</v>
      </c>
      <c r="C24" s="22" t="s">
        <v>28</v>
      </c>
      <c r="D24" s="23"/>
      <c r="E24" s="26"/>
      <c r="F24" s="24"/>
      <c r="G24" s="26"/>
      <c r="H24" s="25"/>
      <c r="I24" s="26"/>
      <c r="J24" s="23"/>
      <c r="K24" s="26"/>
      <c r="L24" s="24"/>
      <c r="M24" s="26"/>
      <c r="N24" s="25"/>
      <c r="O24" s="26"/>
      <c r="P24" s="27"/>
      <c r="Q24" s="28"/>
      <c r="R24" s="29"/>
      <c r="S24" s="23"/>
      <c r="T24" s="26"/>
      <c r="U24" s="24"/>
      <c r="V24" s="26"/>
      <c r="W24" s="25"/>
      <c r="X24" s="26"/>
      <c r="Y24" s="23"/>
      <c r="Z24" s="26"/>
      <c r="AA24" s="24"/>
      <c r="AB24" s="26"/>
      <c r="AC24" s="25"/>
      <c r="AD24" s="26"/>
    </row>
    <row r="25">
      <c r="A25" s="21" t="s">
        <v>46</v>
      </c>
      <c r="B25" s="22" t="s">
        <v>27</v>
      </c>
      <c r="C25" s="22" t="s">
        <v>28</v>
      </c>
      <c r="D25" s="23"/>
      <c r="E25" s="26" t="n">
        <f>12359</f>
        <v>12359.0</v>
      </c>
      <c r="F25" s="24"/>
      <c r="G25" s="26" t="n">
        <f>8076</f>
        <v>8076.0</v>
      </c>
      <c r="H25" s="25"/>
      <c r="I25" s="26" t="n">
        <f>20435</f>
        <v>20435.0</v>
      </c>
      <c r="J25" s="23"/>
      <c r="K25" s="26" t="n">
        <f>4704263</f>
        <v>4704263.0</v>
      </c>
      <c r="L25" s="24"/>
      <c r="M25" s="26" t="n">
        <f>7174660</f>
        <v>7174660.0</v>
      </c>
      <c r="N25" s="25"/>
      <c r="O25" s="26" t="n">
        <f>11878923</f>
        <v>1.1878923E7</v>
      </c>
      <c r="P25" s="27" t="str">
        <f>"－"</f>
        <v>－</v>
      </c>
      <c r="Q25" s="28" t="str">
        <f>"－"</f>
        <v>－</v>
      </c>
      <c r="R25" s="29" t="str">
        <f>"－"</f>
        <v>－</v>
      </c>
      <c r="S25" s="23"/>
      <c r="T25" s="26" t="str">
        <f>"－"</f>
        <v>－</v>
      </c>
      <c r="U25" s="24"/>
      <c r="V25" s="26" t="str">
        <f>"－"</f>
        <v>－</v>
      </c>
      <c r="W25" s="25"/>
      <c r="X25" s="26" t="str">
        <f>"－"</f>
        <v>－</v>
      </c>
      <c r="Y25" s="23"/>
      <c r="Z25" s="26" t="n">
        <f>29352</f>
        <v>29352.0</v>
      </c>
      <c r="AA25" s="24"/>
      <c r="AB25" s="26" t="n">
        <f>36989</f>
        <v>36989.0</v>
      </c>
      <c r="AC25" s="25"/>
      <c r="AD25" s="26" t="n">
        <f>66341</f>
        <v>66341.0</v>
      </c>
    </row>
    <row r="26">
      <c r="A26" s="21" t="s">
        <v>47</v>
      </c>
      <c r="B26" s="22" t="s">
        <v>27</v>
      </c>
      <c r="C26" s="22" t="s">
        <v>28</v>
      </c>
      <c r="D26" s="23"/>
      <c r="E26" s="26" t="n">
        <f>602</f>
        <v>602.0</v>
      </c>
      <c r="F26" s="24"/>
      <c r="G26" s="26" t="n">
        <f>173</f>
        <v>173.0</v>
      </c>
      <c r="H26" s="25"/>
      <c r="I26" s="26" t="n">
        <f>775</f>
        <v>775.0</v>
      </c>
      <c r="J26" s="23"/>
      <c r="K26" s="26" t="n">
        <f>6100986</f>
        <v>6100986.0</v>
      </c>
      <c r="L26" s="24"/>
      <c r="M26" s="26" t="n">
        <f>6388000</f>
        <v>6388000.0</v>
      </c>
      <c r="N26" s="25"/>
      <c r="O26" s="26" t="n">
        <f>12488986</f>
        <v>1.2488986E7</v>
      </c>
      <c r="P26" s="27" t="str">
        <f>"－"</f>
        <v>－</v>
      </c>
      <c r="Q26" s="28" t="str">
        <f>"－"</f>
        <v>－</v>
      </c>
      <c r="R26" s="29" t="str">
        <f>"－"</f>
        <v>－</v>
      </c>
      <c r="S26" s="23"/>
      <c r="T26" s="26" t="str">
        <f>"－"</f>
        <v>－</v>
      </c>
      <c r="U26" s="24"/>
      <c r="V26" s="26" t="str">
        <f>"－"</f>
        <v>－</v>
      </c>
      <c r="W26" s="25"/>
      <c r="X26" s="26" t="str">
        <f>"－"</f>
        <v>－</v>
      </c>
      <c r="Y26" s="23"/>
      <c r="Z26" s="26" t="n">
        <f>29593</f>
        <v>29593.0</v>
      </c>
      <c r="AA26" s="24"/>
      <c r="AB26" s="26" t="n">
        <f>37152</f>
        <v>37152.0</v>
      </c>
      <c r="AC26" s="25"/>
      <c r="AD26" s="26" t="n">
        <f>66745</f>
        <v>66745.0</v>
      </c>
    </row>
    <row r="27">
      <c r="A27" s="21" t="s">
        <v>48</v>
      </c>
      <c r="B27" s="22" t="s">
        <v>27</v>
      </c>
      <c r="C27" s="22" t="s">
        <v>28</v>
      </c>
      <c r="D27" s="23"/>
      <c r="E27" s="26" t="n">
        <f>200</f>
        <v>200.0</v>
      </c>
      <c r="F27" s="24"/>
      <c r="G27" s="26" t="n">
        <f>4005</f>
        <v>4005.0</v>
      </c>
      <c r="H27" s="25"/>
      <c r="I27" s="26" t="n">
        <f>4205</f>
        <v>4205.0</v>
      </c>
      <c r="J27" s="23"/>
      <c r="K27" s="26" t="n">
        <f>89383</f>
        <v>89383.0</v>
      </c>
      <c r="L27" s="24"/>
      <c r="M27" s="26" t="n">
        <f>1293710</f>
        <v>1293710.0</v>
      </c>
      <c r="N27" s="25"/>
      <c r="O27" s="26" t="n">
        <f>1383093</f>
        <v>1383093.0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29735</f>
        <v>29735.0</v>
      </c>
      <c r="AA27" s="24"/>
      <c r="AB27" s="26" t="n">
        <f>33155</f>
        <v>33155.0</v>
      </c>
      <c r="AC27" s="25"/>
      <c r="AD27" s="26" t="n">
        <f>62890</f>
        <v>62890.0</v>
      </c>
    </row>
    <row r="28">
      <c r="A28" s="21" t="s">
        <v>49</v>
      </c>
      <c r="B28" s="22" t="s">
        <v>27</v>
      </c>
      <c r="C28" s="22" t="s">
        <v>28</v>
      </c>
      <c r="D28" s="23"/>
      <c r="E28" s="26" t="n">
        <f>7411</f>
        <v>7411.0</v>
      </c>
      <c r="F28" s="24" t="s">
        <v>30</v>
      </c>
      <c r="G28" s="26" t="n">
        <f>14014</f>
        <v>14014.0</v>
      </c>
      <c r="H28" s="25" t="s">
        <v>30</v>
      </c>
      <c r="I28" s="26" t="n">
        <f>21425</f>
        <v>21425.0</v>
      </c>
      <c r="J28" s="23"/>
      <c r="K28" s="26" t="n">
        <f>2579046</f>
        <v>2579046.0</v>
      </c>
      <c r="L28" s="24"/>
      <c r="M28" s="26" t="n">
        <f>6504200</f>
        <v>6504200.0</v>
      </c>
      <c r="N28" s="25"/>
      <c r="O28" s="26" t="n">
        <f>9083246</f>
        <v>9083246.0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33275</f>
        <v>33275.0</v>
      </c>
      <c r="AA28" s="24"/>
      <c r="AB28" s="26" t="n">
        <f>39168</f>
        <v>39168.0</v>
      </c>
      <c r="AC28" s="25"/>
      <c r="AD28" s="26" t="n">
        <f>72443</f>
        <v>72443.0</v>
      </c>
    </row>
    <row r="29">
      <c r="A29" s="21" t="s">
        <v>50</v>
      </c>
      <c r="B29" s="22" t="s">
        <v>27</v>
      </c>
      <c r="C29" s="22" t="s">
        <v>28</v>
      </c>
      <c r="D29" s="23"/>
      <c r="E29" s="26" t="n">
        <f>143</f>
        <v>143.0</v>
      </c>
      <c r="F29" s="24"/>
      <c r="G29" s="26" t="n">
        <f>1021</f>
        <v>1021.0</v>
      </c>
      <c r="H29" s="25"/>
      <c r="I29" s="26" t="n">
        <f>1164</f>
        <v>1164.0</v>
      </c>
      <c r="J29" s="23"/>
      <c r="K29" s="26" t="n">
        <f>139240</f>
        <v>139240.0</v>
      </c>
      <c r="L29" s="24"/>
      <c r="M29" s="26" t="n">
        <f>483650</f>
        <v>483650.0</v>
      </c>
      <c r="N29" s="25"/>
      <c r="O29" s="26" t="n">
        <f>622890</f>
        <v>622890.0</v>
      </c>
      <c r="P29" s="27" t="str">
        <f>"－"</f>
        <v>－</v>
      </c>
      <c r="Q29" s="28" t="str">
        <f>"－"</f>
        <v>－</v>
      </c>
      <c r="R29" s="29" t="str">
        <f>"－"</f>
        <v>－</v>
      </c>
      <c r="S29" s="23"/>
      <c r="T29" s="26" t="str">
        <f>"－"</f>
        <v>－</v>
      </c>
      <c r="U29" s="24"/>
      <c r="V29" s="26" t="str">
        <f>"－"</f>
        <v>－</v>
      </c>
      <c r="W29" s="25"/>
      <c r="X29" s="26" t="str">
        <f>"－"</f>
        <v>－</v>
      </c>
      <c r="Y29" s="23"/>
      <c r="Z29" s="26" t="n">
        <f>33386</f>
        <v>33386.0</v>
      </c>
      <c r="AA29" s="24"/>
      <c r="AB29" s="26" t="n">
        <f>38170</f>
        <v>38170.0</v>
      </c>
      <c r="AC29" s="25"/>
      <c r="AD29" s="26" t="n">
        <f>71556</f>
        <v>71556.0</v>
      </c>
    </row>
    <row r="30">
      <c r="A30" s="21" t="s">
        <v>51</v>
      </c>
      <c r="B30" s="22" t="s">
        <v>27</v>
      </c>
      <c r="C30" s="22" t="s">
        <v>28</v>
      </c>
      <c r="D30" s="23"/>
      <c r="E30" s="26"/>
      <c r="F30" s="24"/>
      <c r="G30" s="26"/>
      <c r="H30" s="25"/>
      <c r="I30" s="26"/>
      <c r="J30" s="23"/>
      <c r="K30" s="26"/>
      <c r="L30" s="24"/>
      <c r="M30" s="26"/>
      <c r="N30" s="25"/>
      <c r="O30" s="26"/>
      <c r="P30" s="27"/>
      <c r="Q30" s="28"/>
      <c r="R30" s="29"/>
      <c r="S30" s="23"/>
      <c r="T30" s="26"/>
      <c r="U30" s="24"/>
      <c r="V30" s="26"/>
      <c r="W30" s="25"/>
      <c r="X30" s="26"/>
      <c r="Y30" s="23"/>
      <c r="Z30" s="26"/>
      <c r="AA30" s="24"/>
      <c r="AB30" s="26"/>
      <c r="AC30" s="25"/>
      <c r="AD30" s="26"/>
    </row>
    <row r="31">
      <c r="A31" s="21" t="s">
        <v>52</v>
      </c>
      <c r="B31" s="22" t="s">
        <v>27</v>
      </c>
      <c r="C31" s="22" t="s">
        <v>28</v>
      </c>
      <c r="D31" s="23"/>
      <c r="E31" s="26"/>
      <c r="F31" s="24"/>
      <c r="G31" s="26"/>
      <c r="H31" s="25"/>
      <c r="I31" s="26"/>
      <c r="J31" s="23"/>
      <c r="K31" s="26"/>
      <c r="L31" s="24"/>
      <c r="M31" s="26"/>
      <c r="N31" s="25"/>
      <c r="O31" s="26"/>
      <c r="P31" s="27"/>
      <c r="Q31" s="28"/>
      <c r="R31" s="29"/>
      <c r="S31" s="23"/>
      <c r="T31" s="26"/>
      <c r="U31" s="24"/>
      <c r="V31" s="26"/>
      <c r="W31" s="25"/>
      <c r="X31" s="26"/>
      <c r="Y31" s="23"/>
      <c r="Z31" s="26"/>
      <c r="AA31" s="24"/>
      <c r="AB31" s="26"/>
      <c r="AC31" s="25"/>
      <c r="AD31" s="26"/>
    </row>
    <row r="32">
      <c r="A32" s="21" t="s">
        <v>53</v>
      </c>
      <c r="B32" s="22" t="s">
        <v>27</v>
      </c>
      <c r="C32" s="22" t="s">
        <v>28</v>
      </c>
      <c r="D32" s="23"/>
      <c r="E32" s="26" t="n">
        <f>302</f>
        <v>302.0</v>
      </c>
      <c r="F32" s="24"/>
      <c r="G32" s="26" t="n">
        <f>3</f>
        <v>3.0</v>
      </c>
      <c r="H32" s="25"/>
      <c r="I32" s="26" t="n">
        <f>305</f>
        <v>305.0</v>
      </c>
      <c r="J32" s="23"/>
      <c r="K32" s="26" t="n">
        <f>1608600</f>
        <v>1608600.0</v>
      </c>
      <c r="L32" s="24" t="s">
        <v>34</v>
      </c>
      <c r="M32" s="26" t="n">
        <f>13200</f>
        <v>13200.0</v>
      </c>
      <c r="N32" s="25"/>
      <c r="O32" s="26" t="n">
        <f>1621800</f>
        <v>1621800.0</v>
      </c>
      <c r="P32" s="27" t="str">
        <f>"－"</f>
        <v>－</v>
      </c>
      <c r="Q32" s="28" t="str">
        <f>"－"</f>
        <v>－</v>
      </c>
      <c r="R32" s="29" t="str">
        <f>"－"</f>
        <v>－</v>
      </c>
      <c r="S32" s="23"/>
      <c r="T32" s="26" t="str">
        <f>"－"</f>
        <v>－</v>
      </c>
      <c r="U32" s="24"/>
      <c r="V32" s="26" t="str">
        <f>"－"</f>
        <v>－</v>
      </c>
      <c r="W32" s="25"/>
      <c r="X32" s="26" t="str">
        <f>"－"</f>
        <v>－</v>
      </c>
      <c r="Y32" s="23"/>
      <c r="Z32" s="26" t="n">
        <f>33092</f>
        <v>33092.0</v>
      </c>
      <c r="AA32" s="24"/>
      <c r="AB32" s="26" t="n">
        <f>38173</f>
        <v>38173.0</v>
      </c>
      <c r="AC32" s="25"/>
      <c r="AD32" s="26" t="n">
        <f>71265</f>
        <v>71265.0</v>
      </c>
    </row>
    <row r="33">
      <c r="A33" s="21" t="s">
        <v>54</v>
      </c>
      <c r="B33" s="22" t="s">
        <v>27</v>
      </c>
      <c r="C33" s="22" t="s">
        <v>28</v>
      </c>
      <c r="D33" s="23"/>
      <c r="E33" s="26" t="n">
        <f>1093</f>
        <v>1093.0</v>
      </c>
      <c r="F33" s="24"/>
      <c r="G33" s="26" t="n">
        <f>75</f>
        <v>75.0</v>
      </c>
      <c r="H33" s="25"/>
      <c r="I33" s="26" t="n">
        <f>1168</f>
        <v>1168.0</v>
      </c>
      <c r="J33" s="23"/>
      <c r="K33" s="26" t="n">
        <f>558600</f>
        <v>558600.0</v>
      </c>
      <c r="L33" s="24"/>
      <c r="M33" s="26" t="n">
        <f>524999</f>
        <v>524999.0</v>
      </c>
      <c r="N33" s="25"/>
      <c r="O33" s="26" t="n">
        <f>1083599</f>
        <v>1083599.0</v>
      </c>
      <c r="P33" s="27" t="str">
        <f>"－"</f>
        <v>－</v>
      </c>
      <c r="Q33" s="28" t="str">
        <f>"－"</f>
        <v>－</v>
      </c>
      <c r="R33" s="29" t="str">
        <f>"－"</f>
        <v>－</v>
      </c>
      <c r="S33" s="23"/>
      <c r="T33" s="26" t="str">
        <f>"－"</f>
        <v>－</v>
      </c>
      <c r="U33" s="24"/>
      <c r="V33" s="26" t="str">
        <f>"－"</f>
        <v>－</v>
      </c>
      <c r="W33" s="25"/>
      <c r="X33" s="26" t="str">
        <f>"－"</f>
        <v>－</v>
      </c>
      <c r="Y33" s="23"/>
      <c r="Z33" s="26" t="n">
        <f>34132</f>
        <v>34132.0</v>
      </c>
      <c r="AA33" s="24"/>
      <c r="AB33" s="26" t="n">
        <f>38243</f>
        <v>38243.0</v>
      </c>
      <c r="AC33" s="25"/>
      <c r="AD33" s="26" t="n">
        <f>72375</f>
        <v>72375.0</v>
      </c>
    </row>
    <row r="34">
      <c r="A34" s="21" t="s">
        <v>55</v>
      </c>
      <c r="B34" s="22" t="s">
        <v>27</v>
      </c>
      <c r="C34" s="22" t="s">
        <v>28</v>
      </c>
      <c r="D34" s="23"/>
      <c r="E34" s="26" t="n">
        <f>1600</f>
        <v>1600.0</v>
      </c>
      <c r="F34" s="24"/>
      <c r="G34" s="26" t="n">
        <f>1036</f>
        <v>1036.0</v>
      </c>
      <c r="H34" s="25"/>
      <c r="I34" s="26" t="n">
        <f>2636</f>
        <v>2636.0</v>
      </c>
      <c r="J34" s="23"/>
      <c r="K34" s="26" t="n">
        <f>3509000</f>
        <v>3509000.0</v>
      </c>
      <c r="L34" s="24"/>
      <c r="M34" s="26" t="n">
        <f>716650</f>
        <v>716650.0</v>
      </c>
      <c r="N34" s="25"/>
      <c r="O34" s="26" t="n">
        <f>4225650</f>
        <v>4225650.0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35378</f>
        <v>35378.0</v>
      </c>
      <c r="AA34" s="24"/>
      <c r="AB34" s="26" t="n">
        <f>39213</f>
        <v>39213.0</v>
      </c>
      <c r="AC34" s="25"/>
      <c r="AD34" s="26" t="n">
        <f>74591</f>
        <v>74591.0</v>
      </c>
    </row>
    <row r="35">
      <c r="A35" s="21" t="s">
        <v>56</v>
      </c>
      <c r="B35" s="22" t="s">
        <v>27</v>
      </c>
      <c r="C35" s="22" t="s">
        <v>28</v>
      </c>
      <c r="D35" s="23"/>
      <c r="E35" s="26" t="n">
        <f>10308</f>
        <v>10308.0</v>
      </c>
      <c r="F35" s="24"/>
      <c r="G35" s="26" t="n">
        <f>5073</f>
        <v>5073.0</v>
      </c>
      <c r="H35" s="25"/>
      <c r="I35" s="26" t="n">
        <f>15381</f>
        <v>15381.0</v>
      </c>
      <c r="J35" s="23"/>
      <c r="K35" s="26" t="n">
        <f>1526690</f>
        <v>1526690.0</v>
      </c>
      <c r="L35" s="24"/>
      <c r="M35" s="26" t="n">
        <f>445000</f>
        <v>445000.0</v>
      </c>
      <c r="N35" s="25"/>
      <c r="O35" s="26" t="n">
        <f>1971690</f>
        <v>1971690.0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26784</f>
        <v>26784.0</v>
      </c>
      <c r="AA35" s="24"/>
      <c r="AB35" s="26" t="n">
        <f>34293</f>
        <v>34293.0</v>
      </c>
      <c r="AC35" s="25"/>
      <c r="AD35" s="26" t="n">
        <f>61077</f>
        <v>61077.0</v>
      </c>
    </row>
    <row r="36">
      <c r="A36" s="21" t="s">
        <v>57</v>
      </c>
      <c r="B36" s="22" t="s">
        <v>27</v>
      </c>
      <c r="C36" s="22" t="s">
        <v>28</v>
      </c>
      <c r="D36" s="23"/>
      <c r="E36" s="26" t="n">
        <f>2376</f>
        <v>2376.0</v>
      </c>
      <c r="F36" s="24"/>
      <c r="G36" s="26" t="n">
        <f>259</f>
        <v>259.0</v>
      </c>
      <c r="H36" s="25"/>
      <c r="I36" s="26" t="n">
        <f>2635</f>
        <v>2635.0</v>
      </c>
      <c r="J36" s="23"/>
      <c r="K36" s="26" t="n">
        <f>1062080</f>
        <v>1062080.0</v>
      </c>
      <c r="L36" s="24"/>
      <c r="M36" s="26" t="n">
        <f>603400</f>
        <v>603400.0</v>
      </c>
      <c r="N36" s="25"/>
      <c r="O36" s="26" t="n">
        <f>1665480</f>
        <v>1665480.0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25301</f>
        <v>25301.0</v>
      </c>
      <c r="AA36" s="24"/>
      <c r="AB36" s="26" t="n">
        <f>34532</f>
        <v>34532.0</v>
      </c>
      <c r="AC36" s="25"/>
      <c r="AD36" s="26" t="n">
        <f>59833</f>
        <v>59833.0</v>
      </c>
    </row>
    <row r="37">
      <c r="A37" s="21" t="s">
        <v>58</v>
      </c>
      <c r="B37" s="22" t="s">
        <v>27</v>
      </c>
      <c r="C37" s="22" t="s">
        <v>28</v>
      </c>
      <c r="D37" s="23"/>
      <c r="E37" s="26"/>
      <c r="F37" s="24"/>
      <c r="G37" s="26"/>
      <c r="H37" s="25"/>
      <c r="I37" s="26"/>
      <c r="J37" s="23"/>
      <c r="K37" s="26"/>
      <c r="L37" s="24"/>
      <c r="M37" s="26"/>
      <c r="N37" s="25"/>
      <c r="O37" s="26"/>
      <c r="P37" s="27"/>
      <c r="Q37" s="28"/>
      <c r="R37" s="29"/>
      <c r="S37" s="23"/>
      <c r="T37" s="26"/>
      <c r="U37" s="24"/>
      <c r="V37" s="26"/>
      <c r="W37" s="25"/>
      <c r="X37" s="26"/>
      <c r="Y37" s="23"/>
      <c r="Z37" s="26"/>
      <c r="AA37" s="24"/>
      <c r="AB37" s="26"/>
      <c r="AC37" s="25"/>
      <c r="AD37" s="26"/>
    </row>
    <row r="38">
      <c r="A38" s="21" t="s">
        <v>59</v>
      </c>
      <c r="B38" s="22" t="s">
        <v>27</v>
      </c>
      <c r="C38" s="22" t="s">
        <v>28</v>
      </c>
      <c r="D38" s="23"/>
      <c r="E38" s="26"/>
      <c r="F38" s="24"/>
      <c r="G38" s="26"/>
      <c r="H38" s="25"/>
      <c r="I38" s="26"/>
      <c r="J38" s="23"/>
      <c r="K38" s="26"/>
      <c r="L38" s="24"/>
      <c r="M38" s="26"/>
      <c r="N38" s="25"/>
      <c r="O38" s="26"/>
      <c r="P38" s="27"/>
      <c r="Q38" s="28"/>
      <c r="R38" s="29"/>
      <c r="S38" s="23"/>
      <c r="T38" s="26"/>
      <c r="U38" s="24"/>
      <c r="V38" s="26"/>
      <c r="W38" s="25"/>
      <c r="X38" s="26"/>
      <c r="Y38" s="23"/>
      <c r="Z38" s="26"/>
      <c r="AA38" s="24"/>
      <c r="AB38" s="26"/>
      <c r="AC38" s="25"/>
      <c r="AD38" s="26"/>
    </row>
    <row r="39">
      <c r="A39" s="21" t="s">
        <v>60</v>
      </c>
      <c r="B39" s="22" t="s">
        <v>27</v>
      </c>
      <c r="C39" s="22" t="s">
        <v>28</v>
      </c>
      <c r="D39" s="23"/>
      <c r="E39" s="26" t="n">
        <f>466</f>
        <v>466.0</v>
      </c>
      <c r="F39" s="24"/>
      <c r="G39" s="26" t="n">
        <f>1192</f>
        <v>1192.0</v>
      </c>
      <c r="H39" s="25"/>
      <c r="I39" s="26" t="n">
        <f>1658</f>
        <v>1658.0</v>
      </c>
      <c r="J39" s="23"/>
      <c r="K39" s="26" t="n">
        <f>2022550</f>
        <v>2022550.0</v>
      </c>
      <c r="L39" s="24"/>
      <c r="M39" s="26" t="n">
        <f>1272490</f>
        <v>1272490.0</v>
      </c>
      <c r="N39" s="25"/>
      <c r="O39" s="26" t="n">
        <f>3295040</f>
        <v>3295040.0</v>
      </c>
      <c r="P39" s="27" t="str">
        <f>"－"</f>
        <v>－</v>
      </c>
      <c r="Q39" s="28" t="str">
        <f>"－"</f>
        <v>－</v>
      </c>
      <c r="R39" s="29" t="str">
        <f>"－"</f>
        <v>－</v>
      </c>
      <c r="S39" s="23"/>
      <c r="T39" s="26" t="str">
        <f>"－"</f>
        <v>－</v>
      </c>
      <c r="U39" s="24"/>
      <c r="V39" s="26" t="str">
        <f>"－"</f>
        <v>－</v>
      </c>
      <c r="W39" s="25"/>
      <c r="X39" s="26" t="str">
        <f>"－"</f>
        <v>－</v>
      </c>
      <c r="Y39" s="23"/>
      <c r="Z39" s="26" t="n">
        <f>25315</f>
        <v>25315.0</v>
      </c>
      <c r="AA39" s="24"/>
      <c r="AB39" s="26" t="n">
        <f>35700</f>
        <v>35700.0</v>
      </c>
      <c r="AC39" s="25"/>
      <c r="AD39" s="26" t="n">
        <f>61015</f>
        <v>61015.0</v>
      </c>
    </row>
    <row r="40">
      <c r="A40" s="21" t="s">
        <v>61</v>
      </c>
      <c r="B40" s="22" t="s">
        <v>27</v>
      </c>
      <c r="C40" s="22" t="s">
        <v>28</v>
      </c>
      <c r="D40" s="23"/>
      <c r="E40" s="26"/>
      <c r="F40" s="24"/>
      <c r="G40" s="26"/>
      <c r="H40" s="25"/>
      <c r="I40" s="26"/>
      <c r="J40" s="23"/>
      <c r="K40" s="26"/>
      <c r="L40" s="24"/>
      <c r="M40" s="26"/>
      <c r="N40" s="25"/>
      <c r="O40" s="26"/>
      <c r="P40" s="27"/>
      <c r="Q40" s="28"/>
      <c r="R40" s="29"/>
      <c r="S40" s="23"/>
      <c r="T40" s="26"/>
      <c r="U40" s="24"/>
      <c r="V40" s="26"/>
      <c r="W40" s="25"/>
      <c r="X40" s="26"/>
      <c r="Y40" s="23"/>
      <c r="Z40" s="26"/>
      <c r="AA40" s="24"/>
      <c r="AB40" s="26"/>
      <c r="AC40" s="25"/>
      <c r="AD40" s="26"/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