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231"/>
  <workbookPr codeName="ThisWorkbook"/>
  <mc:AlternateContent>
    <mc:Choice Requires="x15">
      <x15ac:absPath xmlns:x15ac="http://schemas.microsoft.com/office/spreadsheetml/2010/11/ac" url="C:\SVN\dev003_J-GATE3\src\05_contents\04_xlsx\"/>
    </mc:Choice>
  </mc:AlternateContent>
  <xr:revisionPtr documentId="13_ncr:1_{0E2A353E-91A9-444D-B4C6-AD0750FBC4FA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5" r:id="rId1" sheetId="9"/>
  </sheets>
  <definedNames>
    <definedName localSheetId="0" name="_xlnm.Print_Titles">BO_DM0005!$1:$6</definedName>
  </definedNames>
  <calcPr calcId="191029"/>
</workbook>
</file>

<file path=xl/sharedStrings.xml><?xml version="1.0" encoding="utf-8"?>
<sst xmlns="http://schemas.openxmlformats.org/spreadsheetml/2006/main" count="1185" uniqueCount="363">
  <si>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</si>
  <si>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</si>
  <si>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</si>
  <si>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</si>
  <si>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</si>
  <si>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</si>
  <si>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</si>
  <si>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</si>
  <si>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</si>
  <si>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</si>
  <si>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</si>
  <si>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</si>
  <si>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</si>
  <si>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</si>
  <si>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</si>
  <si>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</si>
  <si>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</si>
  <si>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</si>
  <si>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</si>
  <si>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</si>
  <si>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</si>
  <si>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</si>
  <si>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</si>
  <si>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</si>
  <si>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</si>
  <si>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</si>
  <si>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</si>
  <si>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</si>
  <si>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</si>
  <si>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</si>
  <si>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</si>
  <si>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</si>
  <si>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</si>
  <si>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</si>
  <si>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</si>
  <si>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</si>
  <si>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</si>
  <si>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</si>
  <si>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</si>
  <si>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</si>
  <si>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</si>
  <si>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</si>
  <si>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</si>
  <si>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</si>
  <si>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</si>
  <si>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</si>
  <si>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2024/11</t>
  </si>
  <si>
    <t>金標準先物</t>
  </si>
  <si>
    <t>Gold Standard Futures</t>
  </si>
  <si>
    <t>2024/12</t>
  </si>
  <si>
    <t>2023/12/26</t>
  </si>
  <si>
    <t>2024/12/24</t>
  </si>
  <si>
    <t>01</t>
  </si>
  <si>
    <t>13,620</t>
  </si>
  <si>
    <t>13,636</t>
  </si>
  <si>
    <t>18</t>
  </si>
  <si>
    <t>12,711</t>
  </si>
  <si>
    <t>29</t>
  </si>
  <si>
    <t>12,861</t>
  </si>
  <si>
    <t>2025/02</t>
  </si>
  <si>
    <t>2024/02/27</t>
  </si>
  <si>
    <t>2025/02/25</t>
  </si>
  <si>
    <t>13,632</t>
  </si>
  <si>
    <t>13,653</t>
  </si>
  <si>
    <t>12,699</t>
  </si>
  <si>
    <t>12,854</t>
  </si>
  <si>
    <t>2025/04</t>
  </si>
  <si>
    <t>2024/04/25</t>
  </si>
  <si>
    <t>2025/04/24</t>
  </si>
  <si>
    <t>13,635</t>
  </si>
  <si>
    <t>13,670</t>
  </si>
  <si>
    <t>12,719</t>
  </si>
  <si>
    <t>12,869</t>
  </si>
  <si>
    <t>2025/06</t>
  </si>
  <si>
    <t>2024/06/26</t>
  </si>
  <si>
    <t>2025/06/25</t>
  </si>
  <si>
    <t>13,642</t>
  </si>
  <si>
    <t>13,685</t>
  </si>
  <si>
    <t>05</t>
  </si>
  <si>
    <t>13,450.0000</t>
  </si>
  <si>
    <t>12,880</t>
  </si>
  <si>
    <t>2025/08</t>
  </si>
  <si>
    <t>2024/08/28</t>
  </si>
  <si>
    <t>2025/08/26</t>
  </si>
  <si>
    <t>13,656</t>
  </si>
  <si>
    <t>13,700</t>
  </si>
  <si>
    <t>13,470.0000</t>
  </si>
  <si>
    <t>12,734</t>
  </si>
  <si>
    <t>07</t>
  </si>
  <si>
    <t>13,210.0000</t>
  </si>
  <si>
    <t>12,899</t>
  </si>
  <si>
    <t>2025/10</t>
  </si>
  <si>
    <t>2024/10/29</t>
  </si>
  <si>
    <t>2025/10/28</t>
  </si>
  <si>
    <t>13,715</t>
  </si>
  <si>
    <t>14,000.0000</t>
  </si>
  <si>
    <t>12,750</t>
  </si>
  <si>
    <t>12,000.0000</t>
  </si>
  <si>
    <t>12,916</t>
  </si>
  <si>
    <t>金ミニ先物</t>
  </si>
  <si>
    <t>Gold Mini Futures</t>
  </si>
  <si>
    <t>2024/12/23</t>
  </si>
  <si>
    <t>13,593.0</t>
  </si>
  <si>
    <t>06</t>
  </si>
  <si>
    <t>13,599.0</t>
  </si>
  <si>
    <t>12,712.0</t>
  </si>
  <si>
    <t>12,763.5</t>
  </si>
  <si>
    <t>2025/02/21</t>
  </si>
  <si>
    <t>13,597.5</t>
  </si>
  <si>
    <t>12,735.0</t>
  </si>
  <si>
    <t>12,872.5</t>
  </si>
  <si>
    <t>2025/04/23</t>
  </si>
  <si>
    <t>13,665.5</t>
  </si>
  <si>
    <t>12,717.5</t>
  </si>
  <si>
    <t>12,860.0</t>
  </si>
  <si>
    <t>2025/06/24</t>
  </si>
  <si>
    <t>13,650.0</t>
  </si>
  <si>
    <t>13,670.0</t>
  </si>
  <si>
    <t>12,733.0</t>
  </si>
  <si>
    <t>12,896.0</t>
  </si>
  <si>
    <t>2025/08/25</t>
  </si>
  <si>
    <t>13,659.5</t>
  </si>
  <si>
    <t>13,696.5</t>
  </si>
  <si>
    <t>12,732.0</t>
  </si>
  <si>
    <t>12,881.5</t>
  </si>
  <si>
    <t>2025/10/27</t>
  </si>
  <si>
    <t>13,680.0</t>
  </si>
  <si>
    <t>13,711.5</t>
  </si>
  <si>
    <t>12,748.0</t>
  </si>
  <si>
    <t>12,915.0</t>
  </si>
  <si>
    <t>金限日先物</t>
  </si>
  <si>
    <t>Gold Rolling-Spot Futures</t>
  </si>
  <si>
    <t>－</t>
  </si>
  <si>
    <t>13,809</t>
  </si>
  <si>
    <t>13,835</t>
  </si>
  <si>
    <t>26</t>
  </si>
  <si>
    <t>13,245.0000</t>
  </si>
  <si>
    <t>12,902</t>
  </si>
  <si>
    <t>12,948.0000</t>
  </si>
  <si>
    <t>13,151</t>
  </si>
  <si>
    <t>銀先物</t>
  </si>
  <si>
    <t>Silver Futures</t>
  </si>
  <si>
    <t>162.0</t>
  </si>
  <si>
    <t>161.0</t>
  </si>
  <si>
    <t>163.0</t>
  </si>
  <si>
    <t>27</t>
  </si>
  <si>
    <t>147.0</t>
  </si>
  <si>
    <t>28</t>
  </si>
  <si>
    <t>164.8</t>
  </si>
  <si>
    <t>147.2</t>
  </si>
  <si>
    <t>165.0</t>
  </si>
  <si>
    <t>148.5</t>
  </si>
  <si>
    <t>白金標準先物</t>
  </si>
  <si>
    <t>Platinum Standard Futures</t>
  </si>
  <si>
    <t>4,928</t>
  </si>
  <si>
    <t>4,956</t>
  </si>
  <si>
    <t>4,512</t>
  </si>
  <si>
    <t>4,532</t>
  </si>
  <si>
    <t>4,901</t>
  </si>
  <si>
    <t>4,938</t>
  </si>
  <si>
    <t>4,513</t>
  </si>
  <si>
    <t>4,910</t>
  </si>
  <si>
    <t>4,937</t>
  </si>
  <si>
    <t>4,505</t>
  </si>
  <si>
    <t>4,550</t>
  </si>
  <si>
    <t>4,906</t>
  </si>
  <si>
    <t>4,500</t>
  </si>
  <si>
    <t>4,544</t>
  </si>
  <si>
    <t>4,925</t>
  </si>
  <si>
    <t>4,953</t>
  </si>
  <si>
    <t>4,498</t>
  </si>
  <si>
    <t>4,545</t>
  </si>
  <si>
    <t>4,931</t>
  </si>
  <si>
    <t>4,960</t>
  </si>
  <si>
    <t>22</t>
  </si>
  <si>
    <t>4,786.0000</t>
  </si>
  <si>
    <t>4,507</t>
  </si>
  <si>
    <t>14</t>
  </si>
  <si>
    <t>4,668.0000</t>
  </si>
  <si>
    <t>4,559</t>
  </si>
  <si>
    <t>白金ミニ先物</t>
  </si>
  <si>
    <t>Platinum Mini Futures</t>
  </si>
  <si>
    <t>4,851.0</t>
  </si>
  <si>
    <t>12</t>
  </si>
  <si>
    <t>4,860.0</t>
  </si>
  <si>
    <t>13</t>
  </si>
  <si>
    <t>4,722.0</t>
  </si>
  <si>
    <t>4,769.0</t>
  </si>
  <si>
    <t>4,822.5</t>
  </si>
  <si>
    <t>4,872.0</t>
  </si>
  <si>
    <t>4,500.0</t>
  </si>
  <si>
    <t>4,907.5</t>
  </si>
  <si>
    <t>4,940.0</t>
  </si>
  <si>
    <t>4,547.0</t>
  </si>
  <si>
    <t>4,915.0</t>
  </si>
  <si>
    <t>4,530.0</t>
  </si>
  <si>
    <t>4,542.0</t>
  </si>
  <si>
    <t>4,916.5</t>
  </si>
  <si>
    <t>4,930.0</t>
  </si>
  <si>
    <t>4,492.5</t>
  </si>
  <si>
    <t>4,533.5</t>
  </si>
  <si>
    <t>4,961.5</t>
  </si>
  <si>
    <t>4,505.0</t>
  </si>
  <si>
    <t>4,549.0</t>
  </si>
  <si>
    <t>白金限日先物</t>
  </si>
  <si>
    <t>Platinum Rolling-Spot Futures</t>
  </si>
  <si>
    <t>5,000</t>
  </si>
  <si>
    <t>5,015</t>
  </si>
  <si>
    <t>4,600</t>
  </si>
  <si>
    <t>4,616</t>
  </si>
  <si>
    <t>パラジウム先物</t>
  </si>
  <si>
    <t>Palladium Futures</t>
  </si>
  <si>
    <t>CME原油等指数先物</t>
  </si>
  <si>
    <t>CME Petroleum Index Futures</t>
  </si>
  <si>
    <t>2024/05/02</t>
  </si>
  <si>
    <t>2024/11/01</t>
  </si>
  <si>
    <t>*</t>
  </si>
  <si>
    <t>2024/06/04</t>
  </si>
  <si>
    <t>2024/12/02</t>
  </si>
  <si>
    <t>2025/01</t>
  </si>
  <si>
    <t>2024/07/02</t>
  </si>
  <si>
    <t>2025/01/06</t>
  </si>
  <si>
    <t>2024/08/02</t>
  </si>
  <si>
    <t>2025/02/03</t>
  </si>
  <si>
    <t>2025/03</t>
  </si>
  <si>
    <t>2024/09/04</t>
  </si>
  <si>
    <t>2025/03/03</t>
  </si>
  <si>
    <t>2024/10/02</t>
  </si>
  <si>
    <t>2025/04/01</t>
  </si>
  <si>
    <t>2025/05</t>
  </si>
  <si>
    <t>2024/11/05</t>
  </si>
  <si>
    <t>2025/05/01</t>
  </si>
  <si>
    <t>ゴム（RSS3）先物</t>
  </si>
  <si>
    <t>RSS3 Rubber Futures</t>
  </si>
  <si>
    <t>2023/11/27</t>
  </si>
  <si>
    <t>2024/11/25</t>
  </si>
  <si>
    <t>368.0</t>
  </si>
  <si>
    <t>387.2</t>
  </si>
  <si>
    <t>387.2000</t>
  </si>
  <si>
    <t>349.0</t>
  </si>
  <si>
    <t>350.0000</t>
  </si>
  <si>
    <t>2023/12/25</t>
  </si>
  <si>
    <t>355.0</t>
  </si>
  <si>
    <t>380.8</t>
  </si>
  <si>
    <t>344.4</t>
  </si>
  <si>
    <t>377.6</t>
  </si>
  <si>
    <t>2024/01/26</t>
  </si>
  <si>
    <t>2025/01/27</t>
  </si>
  <si>
    <t>350.0</t>
  </si>
  <si>
    <t>08</t>
  </si>
  <si>
    <t>376.1</t>
  </si>
  <si>
    <t>339.0</t>
  </si>
  <si>
    <t>370.5</t>
  </si>
  <si>
    <t>2024/02/26</t>
  </si>
  <si>
    <t>352.0</t>
  </si>
  <si>
    <t>340.0</t>
  </si>
  <si>
    <t>370.0</t>
  </si>
  <si>
    <t>2024/03/26</t>
  </si>
  <si>
    <t>2025/03/25</t>
  </si>
  <si>
    <t>355.5</t>
  </si>
  <si>
    <t>378.0</t>
  </si>
  <si>
    <t>341.0</t>
  </si>
  <si>
    <t>363.4</t>
  </si>
  <si>
    <t>2024/04/24</t>
  </si>
  <si>
    <t>358.0</t>
  </si>
  <si>
    <t>379.9</t>
  </si>
  <si>
    <t>365.5000</t>
  </si>
  <si>
    <t>363.5</t>
  </si>
  <si>
    <t>2024/05/28</t>
  </si>
  <si>
    <t>2025/05/26</t>
  </si>
  <si>
    <t>357.0</t>
  </si>
  <si>
    <t>376.5</t>
  </si>
  <si>
    <t>363.0</t>
  </si>
  <si>
    <t>2024/06/25</t>
  </si>
  <si>
    <t>365.0</t>
  </si>
  <si>
    <t>375.5</t>
  </si>
  <si>
    <t>363.2</t>
  </si>
  <si>
    <t>2025/07</t>
  </si>
  <si>
    <t>2024/07/26</t>
  </si>
  <si>
    <t>2025/07/25</t>
  </si>
  <si>
    <t>15</t>
  </si>
  <si>
    <t>352.3</t>
  </si>
  <si>
    <t>2024/08/27</t>
  </si>
  <si>
    <t>2025/09</t>
  </si>
  <si>
    <t>2024/09/25</t>
  </si>
  <si>
    <t>2025/09/24</t>
  </si>
  <si>
    <t>353.0</t>
  </si>
  <si>
    <t>2024/10/28</t>
  </si>
  <si>
    <t>369.9</t>
  </si>
  <si>
    <t>371.0</t>
  </si>
  <si>
    <t>352.6</t>
  </si>
  <si>
    <t>19</t>
  </si>
  <si>
    <t>354.1</t>
  </si>
  <si>
    <t>2025/11</t>
  </si>
  <si>
    <t>2024/11/26</t>
  </si>
  <si>
    <t>2025/11/21</t>
  </si>
  <si>
    <t>ゴム（TSR20）先物</t>
  </si>
  <si>
    <t>TSR20 Rubber Futures</t>
  </si>
  <si>
    <t>2023/12/01</t>
  </si>
  <si>
    <t>2024/11/29</t>
  </si>
  <si>
    <t>2024/01/04</t>
  </si>
  <si>
    <t>2024/12/30</t>
  </si>
  <si>
    <t>2024/02/01</t>
  </si>
  <si>
    <t>2025/01/31</t>
  </si>
  <si>
    <t>2024/03/01</t>
  </si>
  <si>
    <t>2025/02/28</t>
  </si>
  <si>
    <t>21</t>
  </si>
  <si>
    <t>301.0</t>
  </si>
  <si>
    <t>300.6</t>
  </si>
  <si>
    <t>300.7</t>
  </si>
  <si>
    <t>2024/04/01</t>
  </si>
  <si>
    <t>2025/03/31</t>
  </si>
  <si>
    <t>2024/05/01</t>
  </si>
  <si>
    <t>2025/04/30</t>
  </si>
  <si>
    <t>2024/06/03</t>
  </si>
  <si>
    <t>2025/05/30</t>
  </si>
  <si>
    <t>2024/07/01</t>
  </si>
  <si>
    <t>2025/06/30</t>
  </si>
  <si>
    <t>2024/08/01</t>
  </si>
  <si>
    <t>2025/07/31</t>
  </si>
  <si>
    <t>2024/09/02</t>
  </si>
  <si>
    <t>2025/08/29</t>
  </si>
  <si>
    <t>2024/10/01</t>
  </si>
  <si>
    <t>2025/09/30</t>
  </si>
  <si>
    <t>2025/10/31</t>
  </si>
  <si>
    <t>とうもろこし先物</t>
  </si>
  <si>
    <t>Corn Futures</t>
  </si>
  <si>
    <t>2023/12/18</t>
  </si>
  <si>
    <t>2024/12/13</t>
  </si>
  <si>
    <t>36,000</t>
  </si>
  <si>
    <t>38,870</t>
  </si>
  <si>
    <t>2024/02/16</t>
  </si>
  <si>
    <t>2025/02/14</t>
  </si>
  <si>
    <t>38,270</t>
  </si>
  <si>
    <t>38,260</t>
  </si>
  <si>
    <t>2024/04/16</t>
  </si>
  <si>
    <t>2025/04/15</t>
  </si>
  <si>
    <t>37,240</t>
  </si>
  <si>
    <t>2024/06/17</t>
  </si>
  <si>
    <t>2025/06/13</t>
  </si>
  <si>
    <t>37,600</t>
  </si>
  <si>
    <t>38,500</t>
  </si>
  <si>
    <t>36,720</t>
  </si>
  <si>
    <t>2024/08/16</t>
  </si>
  <si>
    <t>2025/08/15</t>
  </si>
  <si>
    <t>34,680</t>
  </si>
  <si>
    <t>34,660</t>
  </si>
  <si>
    <t>2024/10/16</t>
  </si>
  <si>
    <t>2025/10/15</t>
  </si>
  <si>
    <t>35,760</t>
  </si>
  <si>
    <t>36,500</t>
  </si>
  <si>
    <t>一般大豆先物</t>
  </si>
  <si>
    <t>Soybean Futures</t>
  </si>
  <si>
    <t>小豆先物</t>
  </si>
  <si>
    <t>Azuki (Red Bean) Futures</t>
  </si>
  <si>
    <t>2024/05/29</t>
  </si>
  <si>
    <t>2024/12/20</t>
  </si>
  <si>
    <t>2024/07/29</t>
  </si>
  <si>
    <t>2025/01/28</t>
  </si>
  <si>
    <t>2024/09/26</t>
  </si>
  <si>
    <t>2025/03/26</t>
  </si>
  <si>
    <t>2024/11/27</t>
  </si>
  <si>
    <t>2025/05/27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</si>
</sst>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Alignment="1" applyBorder="1" applyFill="1" applyFont="1" applyNumberFormat="1" borderId="37" fillId="0" fontId="7" numFmtId="189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36" fillId="0" fontId="7" numFmtId="49" xfId="1946">
      <alignment vertical="center"/>
    </xf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Fill="1" applyFont="1" borderId="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month.The final position for Commodity futures (physically-delivered futures) means "Basic Delivery Volume".</a:t>
          </a:r>
          <a:endParaRPr altLang="ja-JP" baseline="0" kern="0" kumimoji="1" lang="en-US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金限日先物、白金限日先物の希望受渡高は、「早受渡・申告受渡高」に出力する。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95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6" width="10.625" collapsed="false"/>
    <col min="2" max="2" bestFit="true" customWidth="true" style="16" width="25.75" collapsed="false"/>
    <col min="3" max="3" bestFit="true" customWidth="true" style="16" width="34.5" collapsed="false"/>
    <col min="4" max="6" bestFit="true" customWidth="true" style="16" width="10.25" collapsed="false"/>
    <col min="7" max="7" customWidth="true" style="16" width="5.25" collapsed="false"/>
    <col min="8" max="8" customWidth="true" style="16" width="15.25" collapsed="false"/>
    <col min="9" max="9" customWidth="true" style="16" width="5.25" collapsed="false"/>
    <col min="10" max="10" customWidth="true" style="16" width="15.25" collapsed="false"/>
    <col min="11" max="11" customWidth="true" style="16" width="5.25" collapsed="false"/>
    <col min="12" max="12" customWidth="true" style="16" width="15.25" collapsed="false"/>
    <col min="13" max="13" customWidth="true" style="16" width="5.25" collapsed="false"/>
    <col min="14" max="14" customWidth="true" style="16" width="15.25" collapsed="false"/>
    <col min="15" max="15" customWidth="true" style="16" width="5.25" collapsed="false"/>
    <col min="16" max="16" customWidth="true" style="16" width="15.25" collapsed="false"/>
    <col min="17" max="17" customWidth="true" style="16" width="5.25" collapsed="false"/>
    <col min="18" max="19" customWidth="true" style="16" width="15.25" collapsed="false"/>
    <col min="20" max="22" customWidth="true" style="16" width="15.0" collapsed="false"/>
    <col min="23" max="25" customWidth="true" style="16" width="21.25" collapsed="false"/>
    <col min="26" max="26" bestFit="true" customWidth="true" style="16" width="2.375" collapsed="false"/>
    <col min="27" max="27" customWidth="true" style="16" width="15.25" collapsed="false"/>
    <col min="28" max="28" customWidth="true" style="16" width="17.625" collapsed="false"/>
    <col min="29" max="29" bestFit="true" customWidth="true" style="16" width="7.0" collapsed="false"/>
    <col min="30" max="16384" style="10" width="9.0" collapsed="false"/>
  </cols>
  <sheetData>
    <row customHeight="1" ht="30" r="1" spans="1:29">
      <c r="A1" s="33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customHeight="1" ht="30" r="2" spans="1:29">
      <c r="A2" s="35" t="s">
        <v>27</v>
      </c>
      <c r="B2" s="36"/>
      <c r="C2" s="36"/>
      <c r="D2" s="25"/>
      <c r="E2" s="25"/>
      <c r="F2" s="25"/>
      <c r="G2" s="25"/>
      <c r="H2" s="25"/>
      <c r="I2" s="25"/>
      <c r="J2" s="25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customHeight="1" ht="14.1" r="3" spans="1:29">
      <c r="A3" s="37" t="s">
        <v>0</v>
      </c>
      <c r="B3" s="27" t="s">
        <v>7</v>
      </c>
      <c r="C3" s="27" t="s">
        <v>25</v>
      </c>
      <c r="D3" s="29" t="s">
        <v>1</v>
      </c>
      <c r="E3" s="40" t="s">
        <v>5</v>
      </c>
      <c r="F3" s="41"/>
      <c r="G3" s="49" t="s">
        <v>24</v>
      </c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0" t="s">
        <v>39</v>
      </c>
      <c r="T3" s="30" t="s">
        <v>23</v>
      </c>
      <c r="U3" s="31"/>
      <c r="V3" s="32"/>
      <c r="W3" s="30" t="s">
        <v>22</v>
      </c>
      <c r="X3" s="31"/>
      <c r="Y3" s="32"/>
      <c r="Z3" s="42" t="s">
        <v>21</v>
      </c>
      <c r="AA3" s="43"/>
      <c r="AB3" s="27" t="s">
        <v>28</v>
      </c>
      <c r="AC3" s="51" t="s">
        <v>20</v>
      </c>
    </row>
    <row customHeight="1" ht="9" r="4" spans="1:29">
      <c r="A4" s="38"/>
      <c r="B4" s="28"/>
      <c r="C4" s="28"/>
      <c r="D4" s="39"/>
      <c r="E4" s="42"/>
      <c r="F4" s="43"/>
      <c r="G4" s="53" t="s">
        <v>6</v>
      </c>
      <c r="H4" s="55" t="s">
        <v>34</v>
      </c>
      <c r="I4" s="53" t="s">
        <v>6</v>
      </c>
      <c r="J4" s="58" t="s">
        <v>35</v>
      </c>
      <c r="K4" s="57" t="s">
        <v>2</v>
      </c>
      <c r="L4" s="57"/>
      <c r="M4" s="53" t="s">
        <v>6</v>
      </c>
      <c r="N4" s="58" t="s">
        <v>37</v>
      </c>
      <c r="O4" s="57" t="s">
        <v>2</v>
      </c>
      <c r="P4" s="57"/>
      <c r="Q4" s="53" t="s">
        <v>6</v>
      </c>
      <c r="R4" s="55" t="s">
        <v>38</v>
      </c>
      <c r="S4" s="48"/>
      <c r="T4" s="29" t="s">
        <v>3</v>
      </c>
      <c r="U4" s="39" t="s">
        <v>19</v>
      </c>
      <c r="V4" s="48" t="s">
        <v>30</v>
      </c>
      <c r="W4" s="29" t="s">
        <v>3</v>
      </c>
      <c r="X4" s="39" t="s">
        <v>18</v>
      </c>
      <c r="Y4" s="48" t="s">
        <v>32</v>
      </c>
      <c r="Z4" s="42"/>
      <c r="AA4" s="43"/>
      <c r="AB4" s="28"/>
      <c r="AC4" s="52"/>
    </row>
    <row customHeight="1" ht="27" r="5" spans="1:29">
      <c r="A5" s="38"/>
      <c r="B5" s="28"/>
      <c r="C5" s="28"/>
      <c r="D5" s="39"/>
      <c r="E5" s="44"/>
      <c r="F5" s="45"/>
      <c r="G5" s="54"/>
      <c r="H5" s="56"/>
      <c r="I5" s="54"/>
      <c r="J5" s="59"/>
      <c r="K5" s="14" t="s">
        <v>17</v>
      </c>
      <c r="L5" s="20" t="s">
        <v>36</v>
      </c>
      <c r="M5" s="54"/>
      <c r="N5" s="59"/>
      <c r="O5" s="14" t="s">
        <v>17</v>
      </c>
      <c r="P5" s="20" t="s">
        <v>36</v>
      </c>
      <c r="Q5" s="54"/>
      <c r="R5" s="56"/>
      <c r="S5" s="48"/>
      <c r="T5" s="29"/>
      <c r="U5" s="39"/>
      <c r="V5" s="48"/>
      <c r="W5" s="29"/>
      <c r="X5" s="39"/>
      <c r="Y5" s="48"/>
      <c r="Z5" s="42"/>
      <c r="AA5" s="45"/>
      <c r="AB5" s="29"/>
      <c r="AC5" s="52"/>
    </row>
    <row customHeight="1" ht="36" r="6" spans="1:29">
      <c r="A6" s="26" t="s">
        <v>16</v>
      </c>
      <c r="B6" s="29"/>
      <c r="C6" s="29"/>
      <c r="D6" s="23" t="s">
        <v>4</v>
      </c>
      <c r="E6" s="46" t="s">
        <v>15</v>
      </c>
      <c r="F6" s="47"/>
      <c r="G6" s="14" t="s">
        <v>14</v>
      </c>
      <c r="H6" s="21" t="s">
        <v>40</v>
      </c>
      <c r="I6" s="14" t="s">
        <v>14</v>
      </c>
      <c r="J6" s="20" t="s">
        <v>41</v>
      </c>
      <c r="K6" s="14" t="s">
        <v>14</v>
      </c>
      <c r="L6" s="20" t="s">
        <v>42</v>
      </c>
      <c r="M6" s="14" t="s">
        <v>14</v>
      </c>
      <c r="N6" s="20" t="s">
        <v>43</v>
      </c>
      <c r="O6" s="14" t="s">
        <v>14</v>
      </c>
      <c r="P6" s="20" t="s">
        <v>42</v>
      </c>
      <c r="Q6" s="14" t="s">
        <v>14</v>
      </c>
      <c r="R6" s="20" t="s">
        <v>44</v>
      </c>
      <c r="S6" s="24" t="s">
        <v>45</v>
      </c>
      <c r="T6" s="23" t="s">
        <v>13</v>
      </c>
      <c r="U6" s="23" t="s">
        <v>12</v>
      </c>
      <c r="V6" s="24" t="s">
        <v>31</v>
      </c>
      <c r="W6" s="23" t="s">
        <v>11</v>
      </c>
      <c r="X6" s="23" t="s">
        <v>10</v>
      </c>
      <c r="Y6" s="24" t="s">
        <v>33</v>
      </c>
      <c r="Z6" s="46" t="s">
        <v>9</v>
      </c>
      <c r="AA6" s="47"/>
      <c r="AB6" s="15" t="s">
        <v>29</v>
      </c>
      <c r="AC6" s="22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49</v>
      </c>
      <c r="E7" s="7" t="s">
        <v>50</v>
      </c>
      <c r="F7" s="7" t="s">
        <v>51</v>
      </c>
      <c r="G7" s="3" t="s">
        <v>52</v>
      </c>
      <c r="H7" s="6" t="s">
        <v>53</v>
      </c>
      <c r="I7" s="3" t="s">
        <v>52</v>
      </c>
      <c r="J7" s="6" t="s">
        <v>54</v>
      </c>
      <c r="K7" s="3"/>
      <c r="L7" s="6"/>
      <c r="M7" s="3" t="s">
        <v>55</v>
      </c>
      <c r="N7" s="6" t="s">
        <v>56</v>
      </c>
      <c r="O7" s="3"/>
      <c r="P7" s="6"/>
      <c r="Q7" s="3" t="s">
        <v>57</v>
      </c>
      <c r="R7" s="6" t="s">
        <v>58</v>
      </c>
      <c r="S7" s="5" t="n">
        <f>13105.75</f>
        <v>13105.75</v>
      </c>
      <c r="T7" s="4" t="n">
        <f>1230</f>
        <v>1230.0</v>
      </c>
      <c r="U7" s="4"/>
      <c r="V7" s="4" t="n">
        <v>18.0</v>
      </c>
      <c r="W7" s="4" t="n">
        <f>16132039000</f>
        <v>1.6132039E10</v>
      </c>
      <c r="X7" s="4"/>
      <c r="Y7" s="4" t="n">
        <v>2.36131E8</v>
      </c>
      <c r="Z7" s="3"/>
      <c r="AA7" s="2" t="n">
        <f>374</f>
        <v>374.0</v>
      </c>
      <c r="AB7" s="2" t="str">
        <f>"－"</f>
        <v>－</v>
      </c>
      <c r="AC7" s="1" t="n">
        <f>20</f>
        <v>20.0</v>
      </c>
    </row>
    <row r="8">
      <c r="A8" s="9" t="s">
        <v>46</v>
      </c>
      <c r="B8" s="8" t="s">
        <v>47</v>
      </c>
      <c r="C8" s="8" t="s">
        <v>48</v>
      </c>
      <c r="D8" s="8" t="s">
        <v>59</v>
      </c>
      <c r="E8" s="7" t="s">
        <v>60</v>
      </c>
      <c r="F8" s="7" t="s">
        <v>61</v>
      </c>
      <c r="G8" s="3" t="s">
        <v>52</v>
      </c>
      <c r="H8" s="6" t="s">
        <v>62</v>
      </c>
      <c r="I8" s="3" t="s">
        <v>52</v>
      </c>
      <c r="J8" s="6" t="s">
        <v>63</v>
      </c>
      <c r="K8" s="3"/>
      <c r="L8" s="6"/>
      <c r="M8" s="3" t="s">
        <v>55</v>
      </c>
      <c r="N8" s="6" t="s">
        <v>64</v>
      </c>
      <c r="O8" s="3"/>
      <c r="P8" s="6"/>
      <c r="Q8" s="3" t="s">
        <v>57</v>
      </c>
      <c r="R8" s="6" t="s">
        <v>65</v>
      </c>
      <c r="S8" s="5" t="n">
        <f>13102.8</f>
        <v>13102.8</v>
      </c>
      <c r="T8" s="4" t="n">
        <f>1733</f>
        <v>1733.0</v>
      </c>
      <c r="U8" s="4"/>
      <c r="V8" s="4" t="n">
        <v>43.0</v>
      </c>
      <c r="W8" s="4" t="n">
        <f>22746196000</f>
        <v>2.2746196E10</v>
      </c>
      <c r="X8" s="4"/>
      <c r="Y8" s="4" t="n">
        <v>5.64567E8</v>
      </c>
      <c r="Z8" s="3"/>
      <c r="AA8" s="2" t="n">
        <f>1942</f>
        <v>1942.0</v>
      </c>
      <c r="AB8" s="2" t="str">
        <f>"－"</f>
        <v>－</v>
      </c>
      <c r="AC8" s="1" t="n">
        <f>20</f>
        <v>20.0</v>
      </c>
    </row>
    <row r="9">
      <c r="A9" s="9" t="s">
        <v>46</v>
      </c>
      <c r="B9" s="8" t="s">
        <v>47</v>
      </c>
      <c r="C9" s="8" t="s">
        <v>48</v>
      </c>
      <c r="D9" s="8" t="s">
        <v>66</v>
      </c>
      <c r="E9" s="7" t="s">
        <v>67</v>
      </c>
      <c r="F9" s="7" t="s">
        <v>68</v>
      </c>
      <c r="G9" s="3" t="s">
        <v>52</v>
      </c>
      <c r="H9" s="6" t="s">
        <v>69</v>
      </c>
      <c r="I9" s="3" t="s">
        <v>52</v>
      </c>
      <c r="J9" s="6" t="s">
        <v>70</v>
      </c>
      <c r="K9" s="3"/>
      <c r="L9" s="6"/>
      <c r="M9" s="3" t="s">
        <v>55</v>
      </c>
      <c r="N9" s="6" t="s">
        <v>71</v>
      </c>
      <c r="O9" s="3"/>
      <c r="P9" s="6"/>
      <c r="Q9" s="3" t="s">
        <v>57</v>
      </c>
      <c r="R9" s="6" t="s">
        <v>72</v>
      </c>
      <c r="S9" s="5" t="n">
        <f>13115.25</f>
        <v>13115.25</v>
      </c>
      <c r="T9" s="4" t="n">
        <f>2573</f>
        <v>2573.0</v>
      </c>
      <c r="U9" s="4"/>
      <c r="V9" s="4" t="n">
        <v>402.0</v>
      </c>
      <c r="W9" s="4" t="n">
        <f>33990574000</f>
        <v>3.3990574E10</v>
      </c>
      <c r="X9" s="4"/>
      <c r="Y9" s="4" t="n">
        <v>5.367158E9</v>
      </c>
      <c r="Z9" s="3"/>
      <c r="AA9" s="2" t="n">
        <f>2582</f>
        <v>2582.0</v>
      </c>
      <c r="AB9" s="2" t="str">
        <f>"－"</f>
        <v>－</v>
      </c>
      <c r="AC9" s="1" t="n">
        <f>20</f>
        <v>20.0</v>
      </c>
    </row>
    <row r="10">
      <c r="A10" s="9" t="s">
        <v>46</v>
      </c>
      <c r="B10" s="8" t="s">
        <v>47</v>
      </c>
      <c r="C10" s="8" t="s">
        <v>48</v>
      </c>
      <c r="D10" s="8" t="s">
        <v>73</v>
      </c>
      <c r="E10" s="7" t="s">
        <v>74</v>
      </c>
      <c r="F10" s="7" t="s">
        <v>75</v>
      </c>
      <c r="G10" s="3" t="s">
        <v>52</v>
      </c>
      <c r="H10" s="6" t="s">
        <v>76</v>
      </c>
      <c r="I10" s="3" t="s">
        <v>52</v>
      </c>
      <c r="J10" s="6" t="s">
        <v>77</v>
      </c>
      <c r="K10" s="3" t="s">
        <v>78</v>
      </c>
      <c r="L10" s="6" t="s">
        <v>79</v>
      </c>
      <c r="M10" s="3" t="s">
        <v>55</v>
      </c>
      <c r="N10" s="6" t="s">
        <v>71</v>
      </c>
      <c r="O10" s="3" t="s">
        <v>78</v>
      </c>
      <c r="P10" s="6" t="s">
        <v>79</v>
      </c>
      <c r="Q10" s="3" t="s">
        <v>57</v>
      </c>
      <c r="R10" s="6" t="s">
        <v>80</v>
      </c>
      <c r="S10" s="5" t="n">
        <f>13128.55</f>
        <v>13128.55</v>
      </c>
      <c r="T10" s="4" t="n">
        <f>7348</f>
        <v>7348.0</v>
      </c>
      <c r="U10" s="4" t="n">
        <v>1.0</v>
      </c>
      <c r="V10" s="4" t="n">
        <v>2034.0</v>
      </c>
      <c r="W10" s="4" t="n">
        <f>97568723000</f>
        <v>9.7568723E10</v>
      </c>
      <c r="X10" s="4" t="n">
        <v>1.345E7</v>
      </c>
      <c r="Y10" s="4" t="n">
        <v>2.7262279E10</v>
      </c>
      <c r="Z10" s="3"/>
      <c r="AA10" s="2" t="n">
        <f>4455</f>
        <v>4455.0</v>
      </c>
      <c r="AB10" s="2" t="str">
        <f>"－"</f>
        <v>－</v>
      </c>
      <c r="AC10" s="1" t="n">
        <f>20</f>
        <v>20.0</v>
      </c>
    </row>
    <row r="11">
      <c r="A11" s="9" t="s">
        <v>46</v>
      </c>
      <c r="B11" s="8" t="s">
        <v>47</v>
      </c>
      <c r="C11" s="8" t="s">
        <v>48</v>
      </c>
      <c r="D11" s="8" t="s">
        <v>81</v>
      </c>
      <c r="E11" s="7" t="s">
        <v>82</v>
      </c>
      <c r="F11" s="7" t="s">
        <v>83</v>
      </c>
      <c r="G11" s="3" t="s">
        <v>52</v>
      </c>
      <c r="H11" s="6" t="s">
        <v>84</v>
      </c>
      <c r="I11" s="3" t="s">
        <v>52</v>
      </c>
      <c r="J11" s="6" t="s">
        <v>85</v>
      </c>
      <c r="K11" s="3" t="s">
        <v>52</v>
      </c>
      <c r="L11" s="6" t="s">
        <v>86</v>
      </c>
      <c r="M11" s="3" t="s">
        <v>55</v>
      </c>
      <c r="N11" s="6" t="s">
        <v>87</v>
      </c>
      <c r="O11" s="3" t="s">
        <v>88</v>
      </c>
      <c r="P11" s="6" t="s">
        <v>89</v>
      </c>
      <c r="Q11" s="3" t="s">
        <v>57</v>
      </c>
      <c r="R11" s="6" t="s">
        <v>90</v>
      </c>
      <c r="S11" s="5" t="n">
        <f>13141.65</f>
        <v>13141.65</v>
      </c>
      <c r="T11" s="4" t="n">
        <f>57888</f>
        <v>57888.0</v>
      </c>
      <c r="U11" s="4" t="n">
        <v>4.0</v>
      </c>
      <c r="V11" s="4" t="n">
        <v>10965.0</v>
      </c>
      <c r="W11" s="4" t="n">
        <f>764896475000</f>
        <v>7.64896475E11</v>
      </c>
      <c r="X11" s="4" t="n">
        <v>5.356E7</v>
      </c>
      <c r="Y11" s="4" t="n">
        <v>1.4490274E11</v>
      </c>
      <c r="Z11" s="3"/>
      <c r="AA11" s="2" t="n">
        <f>8947</f>
        <v>8947.0</v>
      </c>
      <c r="AB11" s="2" t="str">
        <f>"－"</f>
        <v>－</v>
      </c>
      <c r="AC11" s="1" t="n">
        <f>20</f>
        <v>20.0</v>
      </c>
    </row>
    <row r="12">
      <c r="A12" s="9" t="s">
        <v>46</v>
      </c>
      <c r="B12" s="8" t="s">
        <v>47</v>
      </c>
      <c r="C12" s="8" t="s">
        <v>48</v>
      </c>
      <c r="D12" s="8" t="s">
        <v>91</v>
      </c>
      <c r="E12" s="7" t="s">
        <v>92</v>
      </c>
      <c r="F12" s="7" t="s">
        <v>93</v>
      </c>
      <c r="G12" s="3" t="s">
        <v>52</v>
      </c>
      <c r="H12" s="6" t="s">
        <v>70</v>
      </c>
      <c r="I12" s="3" t="s">
        <v>52</v>
      </c>
      <c r="J12" s="6" t="s">
        <v>94</v>
      </c>
      <c r="K12" s="3" t="s">
        <v>88</v>
      </c>
      <c r="L12" s="6" t="s">
        <v>95</v>
      </c>
      <c r="M12" s="3" t="s">
        <v>55</v>
      </c>
      <c r="N12" s="6" t="s">
        <v>96</v>
      </c>
      <c r="O12" s="3" t="s">
        <v>88</v>
      </c>
      <c r="P12" s="6" t="s">
        <v>97</v>
      </c>
      <c r="Q12" s="3" t="s">
        <v>57</v>
      </c>
      <c r="R12" s="6" t="s">
        <v>98</v>
      </c>
      <c r="S12" s="5" t="n">
        <f>13157.4</f>
        <v>13157.4</v>
      </c>
      <c r="T12" s="4" t="n">
        <f>524328</f>
        <v>524328.0</v>
      </c>
      <c r="U12" s="4" t="n">
        <v>11.0</v>
      </c>
      <c r="V12" s="4" t="n">
        <v>9462.0</v>
      </c>
      <c r="W12" s="4" t="n">
        <f>6921850371000</f>
        <v>6.921850371E12</v>
      </c>
      <c r="X12" s="4" t="n">
        <v>1.42928E8</v>
      </c>
      <c r="Y12" s="4" t="n">
        <v>1.24840498E11</v>
      </c>
      <c r="Z12" s="3"/>
      <c r="AA12" s="2" t="n">
        <f>26408</f>
        <v>26408.0</v>
      </c>
      <c r="AB12" s="2" t="str">
        <f>"－"</f>
        <v>－</v>
      </c>
      <c r="AC12" s="1" t="n">
        <f>20</f>
        <v>20.0</v>
      </c>
    </row>
    <row r="13">
      <c r="A13" s="9" t="s">
        <v>46</v>
      </c>
      <c r="B13" s="8" t="s">
        <v>99</v>
      </c>
      <c r="C13" s="8" t="s">
        <v>100</v>
      </c>
      <c r="D13" s="8" t="s">
        <v>49</v>
      </c>
      <c r="E13" s="7" t="s">
        <v>50</v>
      </c>
      <c r="F13" s="7" t="s">
        <v>101</v>
      </c>
      <c r="G13" s="3" t="s">
        <v>52</v>
      </c>
      <c r="H13" s="6" t="s">
        <v>102</v>
      </c>
      <c r="I13" s="3" t="s">
        <v>103</v>
      </c>
      <c r="J13" s="6" t="s">
        <v>104</v>
      </c>
      <c r="K13" s="3"/>
      <c r="L13" s="6"/>
      <c r="M13" s="3" t="s">
        <v>55</v>
      </c>
      <c r="N13" s="6" t="s">
        <v>105</v>
      </c>
      <c r="O13" s="3"/>
      <c r="P13" s="6"/>
      <c r="Q13" s="3" t="s">
        <v>57</v>
      </c>
      <c r="R13" s="6" t="s">
        <v>106</v>
      </c>
      <c r="S13" s="5" t="n">
        <f>13105.75</f>
        <v>13105.75</v>
      </c>
      <c r="T13" s="4" t="n">
        <f>196</f>
        <v>196.0</v>
      </c>
      <c r="U13" s="4"/>
      <c r="V13" s="4"/>
      <c r="W13" s="4" t="n">
        <f>257373600</f>
        <v>2.573736E8</v>
      </c>
      <c r="X13" s="4"/>
      <c r="Y13" s="4"/>
      <c r="Z13" s="3"/>
      <c r="AA13" s="2" t="n">
        <f>120</f>
        <v>120.0</v>
      </c>
      <c r="AB13" s="2" t="str">
        <f>"－"</f>
        <v>－</v>
      </c>
      <c r="AC13" s="1" t="n">
        <f>20</f>
        <v>20.0</v>
      </c>
    </row>
    <row r="14">
      <c r="A14" s="9" t="s">
        <v>46</v>
      </c>
      <c r="B14" s="8" t="s">
        <v>99</v>
      </c>
      <c r="C14" s="8" t="s">
        <v>100</v>
      </c>
      <c r="D14" s="8" t="s">
        <v>59</v>
      </c>
      <c r="E14" s="7" t="s">
        <v>60</v>
      </c>
      <c r="F14" s="7" t="s">
        <v>107</v>
      </c>
      <c r="G14" s="3" t="s">
        <v>52</v>
      </c>
      <c r="H14" s="6" t="s">
        <v>108</v>
      </c>
      <c r="I14" s="3" t="s">
        <v>52</v>
      </c>
      <c r="J14" s="6" t="s">
        <v>108</v>
      </c>
      <c r="K14" s="3"/>
      <c r="L14" s="6"/>
      <c r="M14" s="3" t="s">
        <v>57</v>
      </c>
      <c r="N14" s="6" t="s">
        <v>109</v>
      </c>
      <c r="O14" s="3"/>
      <c r="P14" s="6"/>
      <c r="Q14" s="3" t="s">
        <v>57</v>
      </c>
      <c r="R14" s="6" t="s">
        <v>110</v>
      </c>
      <c r="S14" s="5" t="n">
        <f>13102.8</f>
        <v>13102.8</v>
      </c>
      <c r="T14" s="4" t="n">
        <f>155</f>
        <v>155.0</v>
      </c>
      <c r="U14" s="4"/>
      <c r="V14" s="4"/>
      <c r="W14" s="4" t="n">
        <f>202818250</f>
        <v>2.0281825E8</v>
      </c>
      <c r="X14" s="4"/>
      <c r="Y14" s="4"/>
      <c r="Z14" s="3"/>
      <c r="AA14" s="2" t="n">
        <f>346</f>
        <v>346.0</v>
      </c>
      <c r="AB14" s="2" t="str">
        <f>"－"</f>
        <v>－</v>
      </c>
      <c r="AC14" s="1" t="n">
        <f>20</f>
        <v>20.0</v>
      </c>
    </row>
    <row r="15">
      <c r="A15" s="9" t="s">
        <v>46</v>
      </c>
      <c r="B15" s="8" t="s">
        <v>99</v>
      </c>
      <c r="C15" s="8" t="s">
        <v>100</v>
      </c>
      <c r="D15" s="8" t="s">
        <v>66</v>
      </c>
      <c r="E15" s="7" t="s">
        <v>67</v>
      </c>
      <c r="F15" s="7" t="s">
        <v>111</v>
      </c>
      <c r="G15" s="3" t="s">
        <v>52</v>
      </c>
      <c r="H15" s="6" t="s">
        <v>112</v>
      </c>
      <c r="I15" s="3" t="s">
        <v>52</v>
      </c>
      <c r="J15" s="6" t="s">
        <v>112</v>
      </c>
      <c r="K15" s="3"/>
      <c r="L15" s="6"/>
      <c r="M15" s="3" t="s">
        <v>55</v>
      </c>
      <c r="N15" s="6" t="s">
        <v>113</v>
      </c>
      <c r="O15" s="3"/>
      <c r="P15" s="6"/>
      <c r="Q15" s="3" t="s">
        <v>57</v>
      </c>
      <c r="R15" s="6" t="s">
        <v>114</v>
      </c>
      <c r="S15" s="5" t="n">
        <f>13115.25</f>
        <v>13115.25</v>
      </c>
      <c r="T15" s="4" t="n">
        <f>237</f>
        <v>237.0</v>
      </c>
      <c r="U15" s="4"/>
      <c r="V15" s="4"/>
      <c r="W15" s="4" t="n">
        <f>311059250</f>
        <v>3.1105925E8</v>
      </c>
      <c r="X15" s="4"/>
      <c r="Y15" s="4"/>
      <c r="Z15" s="3"/>
      <c r="AA15" s="2" t="n">
        <f>582</f>
        <v>582.0</v>
      </c>
      <c r="AB15" s="2" t="str">
        <f>"－"</f>
        <v>－</v>
      </c>
      <c r="AC15" s="1" t="n">
        <f>19</f>
        <v>19.0</v>
      </c>
    </row>
    <row r="16">
      <c r="A16" s="9" t="s">
        <v>46</v>
      </c>
      <c r="B16" s="8" t="s">
        <v>99</v>
      </c>
      <c r="C16" s="8" t="s">
        <v>100</v>
      </c>
      <c r="D16" s="8" t="s">
        <v>73</v>
      </c>
      <c r="E16" s="7" t="s">
        <v>74</v>
      </c>
      <c r="F16" s="7" t="s">
        <v>115</v>
      </c>
      <c r="G16" s="3" t="s">
        <v>52</v>
      </c>
      <c r="H16" s="6" t="s">
        <v>116</v>
      </c>
      <c r="I16" s="3" t="s">
        <v>52</v>
      </c>
      <c r="J16" s="6" t="s">
        <v>117</v>
      </c>
      <c r="K16" s="3"/>
      <c r="L16" s="6"/>
      <c r="M16" s="3" t="s">
        <v>55</v>
      </c>
      <c r="N16" s="6" t="s">
        <v>118</v>
      </c>
      <c r="O16" s="3"/>
      <c r="P16" s="6"/>
      <c r="Q16" s="3" t="s">
        <v>57</v>
      </c>
      <c r="R16" s="6" t="s">
        <v>119</v>
      </c>
      <c r="S16" s="5" t="n">
        <f>13128.55</f>
        <v>13128.55</v>
      </c>
      <c r="T16" s="4" t="n">
        <f>403</f>
        <v>403.0</v>
      </c>
      <c r="U16" s="4"/>
      <c r="V16" s="4"/>
      <c r="W16" s="4" t="n">
        <f>531110550</f>
        <v>5.3111055E8</v>
      </c>
      <c r="X16" s="4"/>
      <c r="Y16" s="4"/>
      <c r="Z16" s="3"/>
      <c r="AA16" s="2" t="n">
        <f>635</f>
        <v>635.0</v>
      </c>
      <c r="AB16" s="2" t="str">
        <f>"－"</f>
        <v>－</v>
      </c>
      <c r="AC16" s="1" t="n">
        <f>19</f>
        <v>19.0</v>
      </c>
    </row>
    <row r="17">
      <c r="A17" s="9" t="s">
        <v>46</v>
      </c>
      <c r="B17" s="8" t="s">
        <v>99</v>
      </c>
      <c r="C17" s="8" t="s">
        <v>100</v>
      </c>
      <c r="D17" s="8" t="s">
        <v>81</v>
      </c>
      <c r="E17" s="7" t="s">
        <v>82</v>
      </c>
      <c r="F17" s="7" t="s">
        <v>120</v>
      </c>
      <c r="G17" s="3" t="s">
        <v>52</v>
      </c>
      <c r="H17" s="6" t="s">
        <v>121</v>
      </c>
      <c r="I17" s="3" t="s">
        <v>52</v>
      </c>
      <c r="J17" s="6" t="s">
        <v>122</v>
      </c>
      <c r="K17" s="3"/>
      <c r="L17" s="6"/>
      <c r="M17" s="3" t="s">
        <v>55</v>
      </c>
      <c r="N17" s="6" t="s">
        <v>123</v>
      </c>
      <c r="O17" s="3"/>
      <c r="P17" s="6"/>
      <c r="Q17" s="3" t="s">
        <v>57</v>
      </c>
      <c r="R17" s="6" t="s">
        <v>124</v>
      </c>
      <c r="S17" s="5" t="n">
        <f>13141.65</f>
        <v>13141.65</v>
      </c>
      <c r="T17" s="4" t="n">
        <f>68595</f>
        <v>68595.0</v>
      </c>
      <c r="U17" s="4"/>
      <c r="V17" s="4" t="n">
        <v>400.0</v>
      </c>
      <c r="W17" s="4" t="n">
        <f>89974063950</f>
        <v>8.997406395E10</v>
      </c>
      <c r="X17" s="4"/>
      <c r="Y17" s="4" t="n">
        <v>5.149E8</v>
      </c>
      <c r="Z17" s="3"/>
      <c r="AA17" s="2" t="n">
        <f>1755</f>
        <v>1755.0</v>
      </c>
      <c r="AB17" s="2" t="str">
        <f>"－"</f>
        <v>－</v>
      </c>
      <c r="AC17" s="1" t="n">
        <f>20</f>
        <v>20.0</v>
      </c>
    </row>
    <row r="18">
      <c r="A18" s="9" t="s">
        <v>46</v>
      </c>
      <c r="B18" s="8" t="s">
        <v>99</v>
      </c>
      <c r="C18" s="8" t="s">
        <v>100</v>
      </c>
      <c r="D18" s="8" t="s">
        <v>91</v>
      </c>
      <c r="E18" s="7" t="s">
        <v>92</v>
      </c>
      <c r="F18" s="7" t="s">
        <v>125</v>
      </c>
      <c r="G18" s="3" t="s">
        <v>52</v>
      </c>
      <c r="H18" s="6" t="s">
        <v>126</v>
      </c>
      <c r="I18" s="3" t="s">
        <v>52</v>
      </c>
      <c r="J18" s="6" t="s">
        <v>127</v>
      </c>
      <c r="K18" s="3"/>
      <c r="L18" s="6"/>
      <c r="M18" s="3" t="s">
        <v>55</v>
      </c>
      <c r="N18" s="6" t="s">
        <v>128</v>
      </c>
      <c r="O18" s="3"/>
      <c r="P18" s="6"/>
      <c r="Q18" s="3" t="s">
        <v>57</v>
      </c>
      <c r="R18" s="6" t="s">
        <v>129</v>
      </c>
      <c r="S18" s="5" t="n">
        <f>13157.4</f>
        <v>13157.4</v>
      </c>
      <c r="T18" s="4" t="n">
        <f>167873</f>
        <v>167873.0</v>
      </c>
      <c r="U18" s="4"/>
      <c r="V18" s="4" t="n">
        <v>400.0</v>
      </c>
      <c r="W18" s="4" t="n">
        <f>221276837950</f>
        <v>2.2127683795E11</v>
      </c>
      <c r="X18" s="4"/>
      <c r="Y18" s="4" t="n">
        <v>5.156E8</v>
      </c>
      <c r="Z18" s="3"/>
      <c r="AA18" s="2" t="n">
        <f>4396</f>
        <v>4396.0</v>
      </c>
      <c r="AB18" s="2" t="str">
        <f>"－"</f>
        <v>－</v>
      </c>
      <c r="AC18" s="1" t="n">
        <f>20</f>
        <v>20.0</v>
      </c>
    </row>
    <row r="19">
      <c r="A19" s="9" t="s">
        <v>46</v>
      </c>
      <c r="B19" s="8" t="s">
        <v>130</v>
      </c>
      <c r="C19" s="8" t="s">
        <v>131</v>
      </c>
      <c r="D19" s="8" t="s">
        <v>132</v>
      </c>
      <c r="E19" s="7" t="s">
        <v>132</v>
      </c>
      <c r="F19" s="7" t="s">
        <v>132</v>
      </c>
      <c r="G19" s="3" t="s">
        <v>52</v>
      </c>
      <c r="H19" s="6" t="s">
        <v>133</v>
      </c>
      <c r="I19" s="3" t="s">
        <v>52</v>
      </c>
      <c r="J19" s="6" t="s">
        <v>134</v>
      </c>
      <c r="K19" s="3" t="s">
        <v>135</v>
      </c>
      <c r="L19" s="6" t="s">
        <v>136</v>
      </c>
      <c r="M19" s="3" t="s">
        <v>55</v>
      </c>
      <c r="N19" s="6" t="s">
        <v>137</v>
      </c>
      <c r="O19" s="3" t="s">
        <v>55</v>
      </c>
      <c r="P19" s="6" t="s">
        <v>138</v>
      </c>
      <c r="Q19" s="3" t="s">
        <v>57</v>
      </c>
      <c r="R19" s="6" t="s">
        <v>139</v>
      </c>
      <c r="S19" s="5" t="n">
        <f>13080.65</f>
        <v>13080.65</v>
      </c>
      <c r="T19" s="4" t="n">
        <f>124920</f>
        <v>124920.0</v>
      </c>
      <c r="U19" s="4" t="n">
        <v>13.0</v>
      </c>
      <c r="V19" s="4"/>
      <c r="W19" s="4" t="n">
        <f>166809850100</f>
        <v>1.668098501E11</v>
      </c>
      <c r="X19" s="4" t="n">
        <v>1.70791E7</v>
      </c>
      <c r="Y19" s="4"/>
      <c r="Z19" s="3"/>
      <c r="AA19" s="2" t="n">
        <f>68558</f>
        <v>68558.0</v>
      </c>
      <c r="AB19" s="2" t="str">
        <f>"－"</f>
        <v>－</v>
      </c>
      <c r="AC19" s="1" t="n">
        <f>20</f>
        <v>20.0</v>
      </c>
    </row>
    <row r="20">
      <c r="A20" s="9" t="s">
        <v>46</v>
      </c>
      <c r="B20" s="8" t="s">
        <v>140</v>
      </c>
      <c r="C20" s="8" t="s">
        <v>141</v>
      </c>
      <c r="D20" s="8" t="s">
        <v>49</v>
      </c>
      <c r="E20" s="7" t="s">
        <v>50</v>
      </c>
      <c r="F20" s="7" t="s">
        <v>51</v>
      </c>
      <c r="G20" s="3" t="s">
        <v>52</v>
      </c>
      <c r="H20" s="6" t="s">
        <v>142</v>
      </c>
      <c r="I20" s="3" t="s">
        <v>52</v>
      </c>
      <c r="J20" s="6" t="s">
        <v>142</v>
      </c>
      <c r="K20" s="3"/>
      <c r="L20" s="6"/>
      <c r="M20" s="3" t="s">
        <v>52</v>
      </c>
      <c r="N20" s="6" t="s">
        <v>142</v>
      </c>
      <c r="O20" s="3"/>
      <c r="P20" s="6"/>
      <c r="Q20" s="3" t="s">
        <v>52</v>
      </c>
      <c r="R20" s="6" t="s">
        <v>142</v>
      </c>
      <c r="S20" s="5" t="n">
        <f>153.4</f>
        <v>153.4</v>
      </c>
      <c r="T20" s="4" t="n">
        <f>3</f>
        <v>3.0</v>
      </c>
      <c r="U20" s="4"/>
      <c r="V20" s="4"/>
      <c r="W20" s="4" t="n">
        <f>14580000</f>
        <v>1.458E7</v>
      </c>
      <c r="X20" s="4"/>
      <c r="Y20" s="4"/>
      <c r="Z20" s="3"/>
      <c r="AA20" s="2" t="n">
        <f>12</f>
        <v>12.0</v>
      </c>
      <c r="AB20" s="2" t="str">
        <f>"－"</f>
        <v>－</v>
      </c>
      <c r="AC20" s="1" t="n">
        <f>1</f>
        <v>1.0</v>
      </c>
    </row>
    <row r="21">
      <c r="A21" s="9" t="s">
        <v>46</v>
      </c>
      <c r="B21" s="8" t="s">
        <v>140</v>
      </c>
      <c r="C21" s="8" t="s">
        <v>141</v>
      </c>
      <c r="D21" s="8" t="s">
        <v>59</v>
      </c>
      <c r="E21" s="7" t="s">
        <v>60</v>
      </c>
      <c r="F21" s="7" t="s">
        <v>61</v>
      </c>
      <c r="G21" s="3" t="s">
        <v>52</v>
      </c>
      <c r="H21" s="6" t="s">
        <v>143</v>
      </c>
      <c r="I21" s="3" t="s">
        <v>52</v>
      </c>
      <c r="J21" s="6" t="s">
        <v>143</v>
      </c>
      <c r="K21" s="3"/>
      <c r="L21" s="6"/>
      <c r="M21" s="3" t="s">
        <v>52</v>
      </c>
      <c r="N21" s="6" t="s">
        <v>143</v>
      </c>
      <c r="O21" s="3"/>
      <c r="P21" s="6"/>
      <c r="Q21" s="3" t="s">
        <v>52</v>
      </c>
      <c r="R21" s="6" t="s">
        <v>143</v>
      </c>
      <c r="S21" s="5" t="n">
        <f>153.35</f>
        <v>153.35</v>
      </c>
      <c r="T21" s="4" t="n">
        <f>1</f>
        <v>1.0</v>
      </c>
      <c r="U21" s="4"/>
      <c r="V21" s="4"/>
      <c r="W21" s="4" t="n">
        <f>4830000</f>
        <v>4830000.0</v>
      </c>
      <c r="X21" s="4"/>
      <c r="Y21" s="4"/>
      <c r="Z21" s="3"/>
      <c r="AA21" s="2" t="n">
        <f>31</f>
        <v>31.0</v>
      </c>
      <c r="AB21" s="2" t="str">
        <f>"－"</f>
        <v>－</v>
      </c>
      <c r="AC21" s="1" t="n">
        <f>1</f>
        <v>1.0</v>
      </c>
    </row>
    <row r="22">
      <c r="A22" s="9" t="s">
        <v>46</v>
      </c>
      <c r="B22" s="8" t="s">
        <v>140</v>
      </c>
      <c r="C22" s="8" t="s">
        <v>141</v>
      </c>
      <c r="D22" s="8" t="s">
        <v>66</v>
      </c>
      <c r="E22" s="7" t="s">
        <v>67</v>
      </c>
      <c r="F22" s="7" t="s">
        <v>68</v>
      </c>
      <c r="G22" s="3" t="s">
        <v>52</v>
      </c>
      <c r="H22" s="6" t="s">
        <v>144</v>
      </c>
      <c r="I22" s="3" t="s">
        <v>52</v>
      </c>
      <c r="J22" s="6" t="s">
        <v>144</v>
      </c>
      <c r="K22" s="3"/>
      <c r="L22" s="6"/>
      <c r="M22" s="3" t="s">
        <v>145</v>
      </c>
      <c r="N22" s="6" t="s">
        <v>146</v>
      </c>
      <c r="O22" s="3"/>
      <c r="P22" s="6"/>
      <c r="Q22" s="3" t="s">
        <v>147</v>
      </c>
      <c r="R22" s="6" t="s">
        <v>146</v>
      </c>
      <c r="S22" s="5" t="n">
        <f>153.12</f>
        <v>153.12</v>
      </c>
      <c r="T22" s="4" t="n">
        <f>10</f>
        <v>10.0</v>
      </c>
      <c r="U22" s="4"/>
      <c r="V22" s="4"/>
      <c r="W22" s="4" t="n">
        <f>46824000</f>
        <v>4.6824E7</v>
      </c>
      <c r="X22" s="4"/>
      <c r="Y22" s="4"/>
      <c r="Z22" s="3"/>
      <c r="AA22" s="2" t="n">
        <f>61</f>
        <v>61.0</v>
      </c>
      <c r="AB22" s="2" t="str">
        <f>"－"</f>
        <v>－</v>
      </c>
      <c r="AC22" s="1" t="n">
        <f>6</f>
        <v>6.0</v>
      </c>
    </row>
    <row r="23">
      <c r="A23" s="9" t="s">
        <v>46</v>
      </c>
      <c r="B23" s="8" t="s">
        <v>140</v>
      </c>
      <c r="C23" s="8" t="s">
        <v>141</v>
      </c>
      <c r="D23" s="8" t="s">
        <v>73</v>
      </c>
      <c r="E23" s="7" t="s">
        <v>74</v>
      </c>
      <c r="F23" s="7" t="s">
        <v>75</v>
      </c>
      <c r="G23" s="3" t="s">
        <v>52</v>
      </c>
      <c r="H23" s="6" t="s">
        <v>144</v>
      </c>
      <c r="I23" s="3" t="s">
        <v>52</v>
      </c>
      <c r="J23" s="6" t="s">
        <v>144</v>
      </c>
      <c r="K23" s="3"/>
      <c r="L23" s="6"/>
      <c r="M23" s="3" t="s">
        <v>52</v>
      </c>
      <c r="N23" s="6" t="s">
        <v>144</v>
      </c>
      <c r="O23" s="3"/>
      <c r="P23" s="6"/>
      <c r="Q23" s="3" t="s">
        <v>52</v>
      </c>
      <c r="R23" s="6" t="s">
        <v>144</v>
      </c>
      <c r="S23" s="5" t="n">
        <f>155.1</f>
        <v>155.1</v>
      </c>
      <c r="T23" s="4" t="n">
        <f>1</f>
        <v>1.0</v>
      </c>
      <c r="U23" s="4"/>
      <c r="V23" s="4"/>
      <c r="W23" s="4" t="n">
        <f>4890000</f>
        <v>4890000.0</v>
      </c>
      <c r="X23" s="4"/>
      <c r="Y23" s="4"/>
      <c r="Z23" s="3"/>
      <c r="AA23" s="2" t="n">
        <f>30</f>
        <v>30.0</v>
      </c>
      <c r="AB23" s="2" t="str">
        <f>"－"</f>
        <v>－</v>
      </c>
      <c r="AC23" s="1" t="n">
        <f>1</f>
        <v>1.0</v>
      </c>
    </row>
    <row r="24">
      <c r="A24" s="9" t="s">
        <v>46</v>
      </c>
      <c r="B24" s="8" t="s">
        <v>140</v>
      </c>
      <c r="C24" s="8" t="s">
        <v>141</v>
      </c>
      <c r="D24" s="8" t="s">
        <v>81</v>
      </c>
      <c r="E24" s="7" t="s">
        <v>82</v>
      </c>
      <c r="F24" s="7" t="s">
        <v>83</v>
      </c>
      <c r="G24" s="3" t="s">
        <v>52</v>
      </c>
      <c r="H24" s="6" t="s">
        <v>148</v>
      </c>
      <c r="I24" s="3" t="s">
        <v>52</v>
      </c>
      <c r="J24" s="6" t="s">
        <v>148</v>
      </c>
      <c r="K24" s="3"/>
      <c r="L24" s="6"/>
      <c r="M24" s="3" t="s">
        <v>145</v>
      </c>
      <c r="N24" s="6" t="s">
        <v>146</v>
      </c>
      <c r="O24" s="3"/>
      <c r="P24" s="6"/>
      <c r="Q24" s="3" t="s">
        <v>145</v>
      </c>
      <c r="R24" s="6" t="s">
        <v>149</v>
      </c>
      <c r="S24" s="5" t="n">
        <f>155.35</f>
        <v>155.35</v>
      </c>
      <c r="T24" s="4" t="n">
        <f>31</f>
        <v>31.0</v>
      </c>
      <c r="U24" s="4"/>
      <c r="V24" s="4"/>
      <c r="W24" s="4" t="n">
        <f>145764000</f>
        <v>1.45764E8</v>
      </c>
      <c r="X24" s="4"/>
      <c r="Y24" s="4"/>
      <c r="Z24" s="3"/>
      <c r="AA24" s="2" t="n">
        <f>14</f>
        <v>14.0</v>
      </c>
      <c r="AB24" s="2" t="str">
        <f>"－"</f>
        <v>－</v>
      </c>
      <c r="AC24" s="1" t="n">
        <f>9</f>
        <v>9.0</v>
      </c>
    </row>
    <row r="25">
      <c r="A25" s="9" t="s">
        <v>46</v>
      </c>
      <c r="B25" s="8" t="s">
        <v>140</v>
      </c>
      <c r="C25" s="8" t="s">
        <v>141</v>
      </c>
      <c r="D25" s="8" t="s">
        <v>91</v>
      </c>
      <c r="E25" s="7" t="s">
        <v>92</v>
      </c>
      <c r="F25" s="7" t="s">
        <v>93</v>
      </c>
      <c r="G25" s="3" t="s">
        <v>52</v>
      </c>
      <c r="H25" s="6" t="s">
        <v>150</v>
      </c>
      <c r="I25" s="3" t="s">
        <v>52</v>
      </c>
      <c r="J25" s="6" t="s">
        <v>150</v>
      </c>
      <c r="K25" s="3"/>
      <c r="L25" s="6"/>
      <c r="M25" s="3" t="s">
        <v>147</v>
      </c>
      <c r="N25" s="6" t="s">
        <v>151</v>
      </c>
      <c r="O25" s="3"/>
      <c r="P25" s="6"/>
      <c r="Q25" s="3" t="s">
        <v>147</v>
      </c>
      <c r="R25" s="6" t="s">
        <v>151</v>
      </c>
      <c r="S25" s="5" t="n">
        <f>155.55</f>
        <v>155.55</v>
      </c>
      <c r="T25" s="4" t="n">
        <f>52</f>
        <v>52.0</v>
      </c>
      <c r="U25" s="4"/>
      <c r="V25" s="4"/>
      <c r="W25" s="4" t="n">
        <f>244299000</f>
        <v>2.44299E8</v>
      </c>
      <c r="X25" s="4"/>
      <c r="Y25" s="4"/>
      <c r="Z25" s="3"/>
      <c r="AA25" s="2" t="n">
        <f>29</f>
        <v>29.0</v>
      </c>
      <c r="AB25" s="2" t="str">
        <f>"－"</f>
        <v>－</v>
      </c>
      <c r="AC25" s="1" t="n">
        <f>11</f>
        <v>11.0</v>
      </c>
    </row>
    <row r="26">
      <c r="A26" s="9" t="s">
        <v>46</v>
      </c>
      <c r="B26" s="8" t="s">
        <v>152</v>
      </c>
      <c r="C26" s="8" t="s">
        <v>153</v>
      </c>
      <c r="D26" s="8" t="s">
        <v>49</v>
      </c>
      <c r="E26" s="7" t="s">
        <v>50</v>
      </c>
      <c r="F26" s="7" t="s">
        <v>51</v>
      </c>
      <c r="G26" s="3" t="s">
        <v>52</v>
      </c>
      <c r="H26" s="6" t="s">
        <v>154</v>
      </c>
      <c r="I26" s="3" t="s">
        <v>52</v>
      </c>
      <c r="J26" s="6" t="s">
        <v>155</v>
      </c>
      <c r="K26" s="3"/>
      <c r="L26" s="6"/>
      <c r="M26" s="3" t="s">
        <v>147</v>
      </c>
      <c r="N26" s="6" t="s">
        <v>156</v>
      </c>
      <c r="O26" s="3"/>
      <c r="P26" s="6"/>
      <c r="Q26" s="3" t="s">
        <v>57</v>
      </c>
      <c r="R26" s="6" t="s">
        <v>157</v>
      </c>
      <c r="S26" s="5" t="n">
        <f>4736.1</f>
        <v>4736.1</v>
      </c>
      <c r="T26" s="4" t="n">
        <f>299</f>
        <v>299.0</v>
      </c>
      <c r="U26" s="4"/>
      <c r="V26" s="4" t="n">
        <v>59.0</v>
      </c>
      <c r="W26" s="4" t="n">
        <f>717891500</f>
        <v>7.178915E8</v>
      </c>
      <c r="X26" s="4"/>
      <c r="Y26" s="4" t="n">
        <v>1.430445E8</v>
      </c>
      <c r="Z26" s="3"/>
      <c r="AA26" s="2" t="n">
        <f>274</f>
        <v>274.0</v>
      </c>
      <c r="AB26" s="2" t="str">
        <f>"－"</f>
        <v>－</v>
      </c>
      <c r="AC26" s="1" t="n">
        <f>20</f>
        <v>20.0</v>
      </c>
    </row>
    <row r="27">
      <c r="A27" s="9" t="s">
        <v>46</v>
      </c>
      <c r="B27" s="8" t="s">
        <v>152</v>
      </c>
      <c r="C27" s="8" t="s">
        <v>153</v>
      </c>
      <c r="D27" s="8" t="s">
        <v>59</v>
      </c>
      <c r="E27" s="7" t="s">
        <v>60</v>
      </c>
      <c r="F27" s="7" t="s">
        <v>61</v>
      </c>
      <c r="G27" s="3" t="s">
        <v>52</v>
      </c>
      <c r="H27" s="6" t="s">
        <v>158</v>
      </c>
      <c r="I27" s="3" t="s">
        <v>52</v>
      </c>
      <c r="J27" s="6" t="s">
        <v>159</v>
      </c>
      <c r="K27" s="3"/>
      <c r="L27" s="6"/>
      <c r="M27" s="3" t="s">
        <v>147</v>
      </c>
      <c r="N27" s="6" t="s">
        <v>156</v>
      </c>
      <c r="O27" s="3"/>
      <c r="P27" s="6"/>
      <c r="Q27" s="3" t="s">
        <v>57</v>
      </c>
      <c r="R27" s="6" t="s">
        <v>160</v>
      </c>
      <c r="S27" s="5" t="n">
        <f>4728.2</f>
        <v>4728.2</v>
      </c>
      <c r="T27" s="4" t="n">
        <f>585</f>
        <v>585.0</v>
      </c>
      <c r="U27" s="4"/>
      <c r="V27" s="4" t="n">
        <v>88.0</v>
      </c>
      <c r="W27" s="4" t="n">
        <f>1390747500</f>
        <v>1.3907475E9</v>
      </c>
      <c r="X27" s="4"/>
      <c r="Y27" s="4" t="n">
        <v>2.114405E8</v>
      </c>
      <c r="Z27" s="3"/>
      <c r="AA27" s="2" t="n">
        <f>1188</f>
        <v>1188.0</v>
      </c>
      <c r="AB27" s="2" t="str">
        <f>"－"</f>
        <v>－</v>
      </c>
      <c r="AC27" s="1" t="n">
        <f>20</f>
        <v>20.0</v>
      </c>
    </row>
    <row r="28">
      <c r="A28" s="9" t="s">
        <v>46</v>
      </c>
      <c r="B28" s="8" t="s">
        <v>152</v>
      </c>
      <c r="C28" s="8" t="s">
        <v>153</v>
      </c>
      <c r="D28" s="8" t="s">
        <v>66</v>
      </c>
      <c r="E28" s="7" t="s">
        <v>67</v>
      </c>
      <c r="F28" s="7" t="s">
        <v>68</v>
      </c>
      <c r="G28" s="3" t="s">
        <v>52</v>
      </c>
      <c r="H28" s="6" t="s">
        <v>161</v>
      </c>
      <c r="I28" s="3" t="s">
        <v>52</v>
      </c>
      <c r="J28" s="6" t="s">
        <v>162</v>
      </c>
      <c r="K28" s="3"/>
      <c r="L28" s="6"/>
      <c r="M28" s="3" t="s">
        <v>57</v>
      </c>
      <c r="N28" s="6" t="s">
        <v>163</v>
      </c>
      <c r="O28" s="3"/>
      <c r="P28" s="6"/>
      <c r="Q28" s="3" t="s">
        <v>57</v>
      </c>
      <c r="R28" s="6" t="s">
        <v>164</v>
      </c>
      <c r="S28" s="5" t="n">
        <f>4736.65</f>
        <v>4736.65</v>
      </c>
      <c r="T28" s="4" t="n">
        <f>1299</f>
        <v>1299.0</v>
      </c>
      <c r="U28" s="4"/>
      <c r="V28" s="4" t="n">
        <v>49.0</v>
      </c>
      <c r="W28" s="4" t="n">
        <f>3092659000</f>
        <v>3.092659E9</v>
      </c>
      <c r="X28" s="4"/>
      <c r="Y28" s="4" t="n">
        <v>1.168615E8</v>
      </c>
      <c r="Z28" s="3"/>
      <c r="AA28" s="2" t="n">
        <f>3098</f>
        <v>3098.0</v>
      </c>
      <c r="AB28" s="2" t="str">
        <f>"－"</f>
        <v>－</v>
      </c>
      <c r="AC28" s="1" t="n">
        <f>20</f>
        <v>20.0</v>
      </c>
    </row>
    <row r="29">
      <c r="A29" s="9" t="s">
        <v>46</v>
      </c>
      <c r="B29" s="8" t="s">
        <v>152</v>
      </c>
      <c r="C29" s="8" t="s">
        <v>153</v>
      </c>
      <c r="D29" s="8" t="s">
        <v>73</v>
      </c>
      <c r="E29" s="7" t="s">
        <v>74</v>
      </c>
      <c r="F29" s="7" t="s">
        <v>75</v>
      </c>
      <c r="G29" s="3" t="s">
        <v>52</v>
      </c>
      <c r="H29" s="6" t="s">
        <v>165</v>
      </c>
      <c r="I29" s="3" t="s">
        <v>52</v>
      </c>
      <c r="J29" s="6" t="s">
        <v>154</v>
      </c>
      <c r="K29" s="3"/>
      <c r="L29" s="6"/>
      <c r="M29" s="3" t="s">
        <v>147</v>
      </c>
      <c r="N29" s="6" t="s">
        <v>166</v>
      </c>
      <c r="O29" s="3"/>
      <c r="P29" s="6"/>
      <c r="Q29" s="3" t="s">
        <v>57</v>
      </c>
      <c r="R29" s="6" t="s">
        <v>167</v>
      </c>
      <c r="S29" s="5" t="n">
        <f>4734.3</f>
        <v>4734.3</v>
      </c>
      <c r="T29" s="4" t="n">
        <f>2709</f>
        <v>2709.0</v>
      </c>
      <c r="U29" s="4"/>
      <c r="V29" s="4" t="n">
        <v>274.0</v>
      </c>
      <c r="W29" s="4" t="n">
        <f>6472670500</f>
        <v>6.4726705E9</v>
      </c>
      <c r="X29" s="4"/>
      <c r="Y29" s="4" t="n">
        <v>6.612325E8</v>
      </c>
      <c r="Z29" s="3"/>
      <c r="AA29" s="2" t="n">
        <f>4594</f>
        <v>4594.0</v>
      </c>
      <c r="AB29" s="2" t="str">
        <f>"－"</f>
        <v>－</v>
      </c>
      <c r="AC29" s="1" t="n">
        <f>20</f>
        <v>20.0</v>
      </c>
    </row>
    <row r="30">
      <c r="A30" s="9" t="s">
        <v>46</v>
      </c>
      <c r="B30" s="8" t="s">
        <v>152</v>
      </c>
      <c r="C30" s="8" t="s">
        <v>153</v>
      </c>
      <c r="D30" s="8" t="s">
        <v>81</v>
      </c>
      <c r="E30" s="7" t="s">
        <v>82</v>
      </c>
      <c r="F30" s="7" t="s">
        <v>83</v>
      </c>
      <c r="G30" s="3" t="s">
        <v>52</v>
      </c>
      <c r="H30" s="6" t="s">
        <v>168</v>
      </c>
      <c r="I30" s="3" t="s">
        <v>52</v>
      </c>
      <c r="J30" s="6" t="s">
        <v>169</v>
      </c>
      <c r="K30" s="3"/>
      <c r="L30" s="6"/>
      <c r="M30" s="3" t="s">
        <v>147</v>
      </c>
      <c r="N30" s="6" t="s">
        <v>170</v>
      </c>
      <c r="O30" s="3"/>
      <c r="P30" s="6"/>
      <c r="Q30" s="3" t="s">
        <v>57</v>
      </c>
      <c r="R30" s="6" t="s">
        <v>171</v>
      </c>
      <c r="S30" s="5" t="n">
        <f>4735.2</f>
        <v>4735.2</v>
      </c>
      <c r="T30" s="4" t="n">
        <f>24349</f>
        <v>24349.0</v>
      </c>
      <c r="U30" s="4"/>
      <c r="V30" s="4" t="n">
        <v>4673.0</v>
      </c>
      <c r="W30" s="4" t="n">
        <f>57965279500</f>
        <v>5.79652795E10</v>
      </c>
      <c r="X30" s="4"/>
      <c r="Y30" s="4" t="n">
        <v>1.110972E10</v>
      </c>
      <c r="Z30" s="3"/>
      <c r="AA30" s="2" t="n">
        <f>5400</f>
        <v>5400.0</v>
      </c>
      <c r="AB30" s="2" t="str">
        <f>"－"</f>
        <v>－</v>
      </c>
      <c r="AC30" s="1" t="n">
        <f>20</f>
        <v>20.0</v>
      </c>
    </row>
    <row r="31">
      <c r="A31" s="9" t="s">
        <v>46</v>
      </c>
      <c r="B31" s="8" t="s">
        <v>152</v>
      </c>
      <c r="C31" s="8" t="s">
        <v>153</v>
      </c>
      <c r="D31" s="8" t="s">
        <v>91</v>
      </c>
      <c r="E31" s="7" t="s">
        <v>92</v>
      </c>
      <c r="F31" s="7" t="s">
        <v>93</v>
      </c>
      <c r="G31" s="3" t="s">
        <v>52</v>
      </c>
      <c r="H31" s="6" t="s">
        <v>172</v>
      </c>
      <c r="I31" s="3" t="s">
        <v>52</v>
      </c>
      <c r="J31" s="6" t="s">
        <v>173</v>
      </c>
      <c r="K31" s="3" t="s">
        <v>174</v>
      </c>
      <c r="L31" s="6" t="s">
        <v>175</v>
      </c>
      <c r="M31" s="3" t="s">
        <v>147</v>
      </c>
      <c r="N31" s="6" t="s">
        <v>176</v>
      </c>
      <c r="O31" s="3" t="s">
        <v>177</v>
      </c>
      <c r="P31" s="6" t="s">
        <v>178</v>
      </c>
      <c r="Q31" s="3" t="s">
        <v>57</v>
      </c>
      <c r="R31" s="6" t="s">
        <v>179</v>
      </c>
      <c r="S31" s="5" t="n">
        <f>4745.75</f>
        <v>4745.75</v>
      </c>
      <c r="T31" s="4" t="n">
        <f>134634</f>
        <v>134634.0</v>
      </c>
      <c r="U31" s="4" t="n">
        <v>9.0</v>
      </c>
      <c r="V31" s="4" t="n">
        <v>4425.0</v>
      </c>
      <c r="W31" s="4" t="n">
        <f>320656911500</f>
        <v>3.206569115E11</v>
      </c>
      <c r="X31" s="4" t="n">
        <v>2.12685E7</v>
      </c>
      <c r="Y31" s="4" t="n">
        <v>1.0531237E10</v>
      </c>
      <c r="Z31" s="3"/>
      <c r="AA31" s="2" t="n">
        <f>16576</f>
        <v>16576.0</v>
      </c>
      <c r="AB31" s="2" t="str">
        <f>"－"</f>
        <v>－</v>
      </c>
      <c r="AC31" s="1" t="n">
        <f>20</f>
        <v>20.0</v>
      </c>
    </row>
    <row r="32">
      <c r="A32" s="9" t="s">
        <v>46</v>
      </c>
      <c r="B32" s="8" t="s">
        <v>180</v>
      </c>
      <c r="C32" s="8" t="s">
        <v>181</v>
      </c>
      <c r="D32" s="8" t="s">
        <v>49</v>
      </c>
      <c r="E32" s="7" t="s">
        <v>50</v>
      </c>
      <c r="F32" s="7" t="s">
        <v>101</v>
      </c>
      <c r="G32" s="3" t="s">
        <v>88</v>
      </c>
      <c r="H32" s="6" t="s">
        <v>182</v>
      </c>
      <c r="I32" s="3" t="s">
        <v>183</v>
      </c>
      <c r="J32" s="6" t="s">
        <v>184</v>
      </c>
      <c r="K32" s="3"/>
      <c r="L32" s="6"/>
      <c r="M32" s="3" t="s">
        <v>185</v>
      </c>
      <c r="N32" s="6" t="s">
        <v>186</v>
      </c>
      <c r="O32" s="3"/>
      <c r="P32" s="6"/>
      <c r="Q32" s="3" t="s">
        <v>174</v>
      </c>
      <c r="R32" s="6" t="s">
        <v>187</v>
      </c>
      <c r="S32" s="5" t="n">
        <f>4736.1</f>
        <v>4736.1</v>
      </c>
      <c r="T32" s="4" t="n">
        <f>30</f>
        <v>30.0</v>
      </c>
      <c r="U32" s="4"/>
      <c r="V32" s="4"/>
      <c r="W32" s="4" t="n">
        <f>14412100</f>
        <v>1.44121E7</v>
      </c>
      <c r="X32" s="4"/>
      <c r="Y32" s="4"/>
      <c r="Z32" s="3"/>
      <c r="AA32" s="2" t="n">
        <f>176</f>
        <v>176.0</v>
      </c>
      <c r="AB32" s="2" t="str">
        <f>"－"</f>
        <v>－</v>
      </c>
      <c r="AC32" s="1" t="n">
        <f>5</f>
        <v>5.0</v>
      </c>
    </row>
    <row r="33">
      <c r="A33" s="9" t="s">
        <v>46</v>
      </c>
      <c r="B33" s="8" t="s">
        <v>180</v>
      </c>
      <c r="C33" s="8" t="s">
        <v>181</v>
      </c>
      <c r="D33" s="8" t="s">
        <v>59</v>
      </c>
      <c r="E33" s="7" t="s">
        <v>60</v>
      </c>
      <c r="F33" s="7" t="s">
        <v>107</v>
      </c>
      <c r="G33" s="3" t="s">
        <v>78</v>
      </c>
      <c r="H33" s="6" t="s">
        <v>188</v>
      </c>
      <c r="I33" s="3" t="s">
        <v>103</v>
      </c>
      <c r="J33" s="6" t="s">
        <v>189</v>
      </c>
      <c r="K33" s="3"/>
      <c r="L33" s="6"/>
      <c r="M33" s="3" t="s">
        <v>57</v>
      </c>
      <c r="N33" s="6" t="s">
        <v>190</v>
      </c>
      <c r="O33" s="3"/>
      <c r="P33" s="6"/>
      <c r="Q33" s="3" t="s">
        <v>57</v>
      </c>
      <c r="R33" s="6" t="s">
        <v>190</v>
      </c>
      <c r="S33" s="5" t="n">
        <f>4728.2</f>
        <v>4728.2</v>
      </c>
      <c r="T33" s="4" t="n">
        <f>20</f>
        <v>20.0</v>
      </c>
      <c r="U33" s="4"/>
      <c r="V33" s="4" t="n">
        <v>1.0</v>
      </c>
      <c r="W33" s="4" t="n">
        <f>9391100</f>
        <v>9391100.0</v>
      </c>
      <c r="X33" s="4"/>
      <c r="Y33" s="4" t="n">
        <v>485700.0</v>
      </c>
      <c r="Z33" s="3"/>
      <c r="AA33" s="2" t="n">
        <f>403</f>
        <v>403.0</v>
      </c>
      <c r="AB33" s="2" t="str">
        <f>"－"</f>
        <v>－</v>
      </c>
      <c r="AC33" s="1" t="n">
        <f>11</f>
        <v>11.0</v>
      </c>
    </row>
    <row r="34">
      <c r="A34" s="9" t="s">
        <v>46</v>
      </c>
      <c r="B34" s="8" t="s">
        <v>180</v>
      </c>
      <c r="C34" s="8" t="s">
        <v>181</v>
      </c>
      <c r="D34" s="8" t="s">
        <v>66</v>
      </c>
      <c r="E34" s="7" t="s">
        <v>67</v>
      </c>
      <c r="F34" s="7" t="s">
        <v>111</v>
      </c>
      <c r="G34" s="3" t="s">
        <v>52</v>
      </c>
      <c r="H34" s="6" t="s">
        <v>191</v>
      </c>
      <c r="I34" s="3" t="s">
        <v>52</v>
      </c>
      <c r="J34" s="6" t="s">
        <v>192</v>
      </c>
      <c r="K34" s="3"/>
      <c r="L34" s="6"/>
      <c r="M34" s="3" t="s">
        <v>145</v>
      </c>
      <c r="N34" s="6" t="s">
        <v>193</v>
      </c>
      <c r="O34" s="3"/>
      <c r="P34" s="6"/>
      <c r="Q34" s="3" t="s">
        <v>145</v>
      </c>
      <c r="R34" s="6" t="s">
        <v>193</v>
      </c>
      <c r="S34" s="5" t="n">
        <f>4736.65</f>
        <v>4736.65</v>
      </c>
      <c r="T34" s="4" t="n">
        <f>106</f>
        <v>106.0</v>
      </c>
      <c r="U34" s="4"/>
      <c r="V34" s="4"/>
      <c r="W34" s="4" t="n">
        <f>50559150</f>
        <v>5.055915E7</v>
      </c>
      <c r="X34" s="4"/>
      <c r="Y34" s="4"/>
      <c r="Z34" s="3"/>
      <c r="AA34" s="2" t="n">
        <f>273</f>
        <v>273.0</v>
      </c>
      <c r="AB34" s="2" t="str">
        <f>"－"</f>
        <v>－</v>
      </c>
      <c r="AC34" s="1" t="n">
        <f>18</f>
        <v>18.0</v>
      </c>
    </row>
    <row r="35">
      <c r="A35" s="9" t="s">
        <v>46</v>
      </c>
      <c r="B35" s="8" t="s">
        <v>180</v>
      </c>
      <c r="C35" s="8" t="s">
        <v>181</v>
      </c>
      <c r="D35" s="8" t="s">
        <v>73</v>
      </c>
      <c r="E35" s="7" t="s">
        <v>74</v>
      </c>
      <c r="F35" s="7" t="s">
        <v>115</v>
      </c>
      <c r="G35" s="3" t="s">
        <v>52</v>
      </c>
      <c r="H35" s="6" t="s">
        <v>194</v>
      </c>
      <c r="I35" s="3" t="s">
        <v>52</v>
      </c>
      <c r="J35" s="6" t="s">
        <v>194</v>
      </c>
      <c r="K35" s="3"/>
      <c r="L35" s="6"/>
      <c r="M35" s="3" t="s">
        <v>145</v>
      </c>
      <c r="N35" s="6" t="s">
        <v>195</v>
      </c>
      <c r="O35" s="3"/>
      <c r="P35" s="6"/>
      <c r="Q35" s="3" t="s">
        <v>57</v>
      </c>
      <c r="R35" s="6" t="s">
        <v>196</v>
      </c>
      <c r="S35" s="5" t="n">
        <f>4734.3</f>
        <v>4734.3</v>
      </c>
      <c r="T35" s="4" t="n">
        <f>124</f>
        <v>124.0</v>
      </c>
      <c r="U35" s="4"/>
      <c r="V35" s="4"/>
      <c r="W35" s="4" t="n">
        <f>59048150</f>
        <v>5.904815E7</v>
      </c>
      <c r="X35" s="4"/>
      <c r="Y35" s="4"/>
      <c r="Z35" s="3"/>
      <c r="AA35" s="2" t="n">
        <f>327</f>
        <v>327.0</v>
      </c>
      <c r="AB35" s="2" t="str">
        <f>"－"</f>
        <v>－</v>
      </c>
      <c r="AC35" s="1" t="n">
        <f>18</f>
        <v>18.0</v>
      </c>
    </row>
    <row r="36">
      <c r="A36" s="9" t="s">
        <v>46</v>
      </c>
      <c r="B36" s="8" t="s">
        <v>180</v>
      </c>
      <c r="C36" s="8" t="s">
        <v>181</v>
      </c>
      <c r="D36" s="8" t="s">
        <v>81</v>
      </c>
      <c r="E36" s="7" t="s">
        <v>82</v>
      </c>
      <c r="F36" s="7" t="s">
        <v>120</v>
      </c>
      <c r="G36" s="3" t="s">
        <v>52</v>
      </c>
      <c r="H36" s="6" t="s">
        <v>197</v>
      </c>
      <c r="I36" s="3" t="s">
        <v>52</v>
      </c>
      <c r="J36" s="6" t="s">
        <v>198</v>
      </c>
      <c r="K36" s="3"/>
      <c r="L36" s="6"/>
      <c r="M36" s="3" t="s">
        <v>147</v>
      </c>
      <c r="N36" s="6" t="s">
        <v>199</v>
      </c>
      <c r="O36" s="3"/>
      <c r="P36" s="6"/>
      <c r="Q36" s="3" t="s">
        <v>57</v>
      </c>
      <c r="R36" s="6" t="s">
        <v>200</v>
      </c>
      <c r="S36" s="5" t="n">
        <f>4735.2</f>
        <v>4735.2</v>
      </c>
      <c r="T36" s="4" t="n">
        <f>790</f>
        <v>790.0</v>
      </c>
      <c r="U36" s="4"/>
      <c r="V36" s="4" t="n">
        <v>1.0</v>
      </c>
      <c r="W36" s="4" t="n">
        <f>375174800</f>
        <v>3.751748E8</v>
      </c>
      <c r="X36" s="4"/>
      <c r="Y36" s="4" t="n">
        <v>485300.0</v>
      </c>
      <c r="Z36" s="3"/>
      <c r="AA36" s="2" t="n">
        <f>399</f>
        <v>399.0</v>
      </c>
      <c r="AB36" s="2" t="str">
        <f>"－"</f>
        <v>－</v>
      </c>
      <c r="AC36" s="1" t="n">
        <f>20</f>
        <v>20.0</v>
      </c>
    </row>
    <row r="37">
      <c r="A37" s="9" t="s">
        <v>46</v>
      </c>
      <c r="B37" s="8" t="s">
        <v>180</v>
      </c>
      <c r="C37" s="8" t="s">
        <v>181</v>
      </c>
      <c r="D37" s="8" t="s">
        <v>91</v>
      </c>
      <c r="E37" s="7" t="s">
        <v>92</v>
      </c>
      <c r="F37" s="7" t="s">
        <v>125</v>
      </c>
      <c r="G37" s="3" t="s">
        <v>52</v>
      </c>
      <c r="H37" s="6" t="s">
        <v>198</v>
      </c>
      <c r="I37" s="3" t="s">
        <v>52</v>
      </c>
      <c r="J37" s="6" t="s">
        <v>201</v>
      </c>
      <c r="K37" s="3"/>
      <c r="L37" s="6"/>
      <c r="M37" s="3" t="s">
        <v>147</v>
      </c>
      <c r="N37" s="6" t="s">
        <v>202</v>
      </c>
      <c r="O37" s="3"/>
      <c r="P37" s="6"/>
      <c r="Q37" s="3" t="s">
        <v>57</v>
      </c>
      <c r="R37" s="6" t="s">
        <v>203</v>
      </c>
      <c r="S37" s="5" t="n">
        <f>4745.75</f>
        <v>4745.75</v>
      </c>
      <c r="T37" s="4" t="n">
        <f>14260</f>
        <v>14260.0</v>
      </c>
      <c r="U37" s="4"/>
      <c r="V37" s="4"/>
      <c r="W37" s="4" t="n">
        <f>6789163500</f>
        <v>6.7891635E9</v>
      </c>
      <c r="X37" s="4"/>
      <c r="Y37" s="4"/>
      <c r="Z37" s="3"/>
      <c r="AA37" s="2" t="n">
        <f>988</f>
        <v>988.0</v>
      </c>
      <c r="AB37" s="2" t="str">
        <f>"－"</f>
        <v>－</v>
      </c>
      <c r="AC37" s="1" t="n">
        <f>20</f>
        <v>20.0</v>
      </c>
    </row>
    <row r="38">
      <c r="A38" s="9" t="s">
        <v>46</v>
      </c>
      <c r="B38" s="8" t="s">
        <v>204</v>
      </c>
      <c r="C38" s="8" t="s">
        <v>205</v>
      </c>
      <c r="D38" s="8" t="s">
        <v>132</v>
      </c>
      <c r="E38" s="7" t="s">
        <v>132</v>
      </c>
      <c r="F38" s="7" t="s">
        <v>132</v>
      </c>
      <c r="G38" s="3" t="s">
        <v>52</v>
      </c>
      <c r="H38" s="6" t="s">
        <v>206</v>
      </c>
      <c r="I38" s="3" t="s">
        <v>52</v>
      </c>
      <c r="J38" s="6" t="s">
        <v>207</v>
      </c>
      <c r="K38" s="3"/>
      <c r="L38" s="6"/>
      <c r="M38" s="3" t="s">
        <v>147</v>
      </c>
      <c r="N38" s="6" t="s">
        <v>208</v>
      </c>
      <c r="O38" s="3"/>
      <c r="P38" s="6"/>
      <c r="Q38" s="3" t="s">
        <v>57</v>
      </c>
      <c r="R38" s="6" t="s">
        <v>209</v>
      </c>
      <c r="S38" s="5" t="n">
        <f>4721.45</f>
        <v>4721.45</v>
      </c>
      <c r="T38" s="4" t="n">
        <f>67368</f>
        <v>67368.0</v>
      </c>
      <c r="U38" s="4"/>
      <c r="V38" s="4"/>
      <c r="W38" s="4" t="n">
        <f>32606441600</f>
        <v>3.26064416E10</v>
      </c>
      <c r="X38" s="4"/>
      <c r="Y38" s="4"/>
      <c r="Z38" s="3"/>
      <c r="AA38" s="2" t="n">
        <f>41728</f>
        <v>41728.0</v>
      </c>
      <c r="AB38" s="2" t="str">
        <f>"－"</f>
        <v>－</v>
      </c>
      <c r="AC38" s="1" t="n">
        <f>20</f>
        <v>20.0</v>
      </c>
    </row>
    <row r="39">
      <c r="A39" s="9" t="s">
        <v>46</v>
      </c>
      <c r="B39" s="8" t="s">
        <v>210</v>
      </c>
      <c r="C39" s="8" t="s">
        <v>211</v>
      </c>
      <c r="D39" s="8" t="s">
        <v>49</v>
      </c>
      <c r="E39" s="7" t="s">
        <v>50</v>
      </c>
      <c r="F39" s="7" t="s">
        <v>51</v>
      </c>
      <c r="G39" s="3"/>
      <c r="H39" s="6" t="s">
        <v>132</v>
      </c>
      <c r="I39" s="3"/>
      <c r="J39" s="6" t="s">
        <v>132</v>
      </c>
      <c r="K39" s="3"/>
      <c r="L39" s="6"/>
      <c r="M39" s="3"/>
      <c r="N39" s="6" t="s">
        <v>132</v>
      </c>
      <c r="O39" s="3"/>
      <c r="P39" s="6"/>
      <c r="Q39" s="3"/>
      <c r="R39" s="6" t="s">
        <v>132</v>
      </c>
      <c r="S39" s="5" t="n">
        <f>5010</f>
        <v>5010.0</v>
      </c>
      <c r="T39" s="4" t="str">
        <f>"－"</f>
        <v>－</v>
      </c>
      <c r="U39" s="4"/>
      <c r="V39" s="4"/>
      <c r="W39" s="4" t="str">
        <f>"－"</f>
        <v>－</v>
      </c>
      <c r="X39" s="4"/>
      <c r="Y39" s="4"/>
      <c r="Z39" s="3"/>
      <c r="AA39" s="2" t="str">
        <f>"－"</f>
        <v>－</v>
      </c>
      <c r="AB39" s="2" t="str">
        <f>"－"</f>
        <v>－</v>
      </c>
      <c r="AC39" s="1" t="str">
        <f>"－"</f>
        <v>－</v>
      </c>
    </row>
    <row r="40">
      <c r="A40" s="9" t="s">
        <v>46</v>
      </c>
      <c r="B40" s="8" t="s">
        <v>210</v>
      </c>
      <c r="C40" s="8" t="s">
        <v>211</v>
      </c>
      <c r="D40" s="8" t="s">
        <v>59</v>
      </c>
      <c r="E40" s="7" t="s">
        <v>60</v>
      </c>
      <c r="F40" s="7" t="s">
        <v>61</v>
      </c>
      <c r="G40" s="3"/>
      <c r="H40" s="6" t="s">
        <v>132</v>
      </c>
      <c r="I40" s="3"/>
      <c r="J40" s="6" t="s">
        <v>132</v>
      </c>
      <c r="K40" s="3"/>
      <c r="L40" s="6"/>
      <c r="M40" s="3"/>
      <c r="N40" s="6" t="s">
        <v>132</v>
      </c>
      <c r="O40" s="3"/>
      <c r="P40" s="6"/>
      <c r="Q40" s="3"/>
      <c r="R40" s="6" t="s">
        <v>132</v>
      </c>
      <c r="S40" s="5" t="n">
        <f>5010</f>
        <v>5010.0</v>
      </c>
      <c r="T40" s="4" t="str">
        <f>"－"</f>
        <v>－</v>
      </c>
      <c r="U40" s="4"/>
      <c r="V40" s="4"/>
      <c r="W40" s="4" t="str">
        <f>"－"</f>
        <v>－</v>
      </c>
      <c r="X40" s="4"/>
      <c r="Y40" s="4"/>
      <c r="Z40" s="3"/>
      <c r="AA40" s="2" t="str">
        <f>"－"</f>
        <v>－</v>
      </c>
      <c r="AB40" s="2" t="str">
        <f>"－"</f>
        <v>－</v>
      </c>
      <c r="AC40" s="1" t="str">
        <f>"－"</f>
        <v>－</v>
      </c>
    </row>
    <row r="41">
      <c r="A41" s="9" t="s">
        <v>46</v>
      </c>
      <c r="B41" s="8" t="s">
        <v>210</v>
      </c>
      <c r="C41" s="8" t="s">
        <v>211</v>
      </c>
      <c r="D41" s="8" t="s">
        <v>66</v>
      </c>
      <c r="E41" s="7" t="s">
        <v>67</v>
      </c>
      <c r="F41" s="7" t="s">
        <v>68</v>
      </c>
      <c r="G41" s="3"/>
      <c r="H41" s="6" t="s">
        <v>132</v>
      </c>
      <c r="I41" s="3"/>
      <c r="J41" s="6" t="s">
        <v>132</v>
      </c>
      <c r="K41" s="3"/>
      <c r="L41" s="6"/>
      <c r="M41" s="3"/>
      <c r="N41" s="6" t="s">
        <v>132</v>
      </c>
      <c r="O41" s="3"/>
      <c r="P41" s="6"/>
      <c r="Q41" s="3"/>
      <c r="R41" s="6" t="s">
        <v>132</v>
      </c>
      <c r="S41" s="5" t="n">
        <f>5010</f>
        <v>5010.0</v>
      </c>
      <c r="T41" s="4" t="str">
        <f>"－"</f>
        <v>－</v>
      </c>
      <c r="U41" s="4"/>
      <c r="V41" s="4"/>
      <c r="W41" s="4" t="str">
        <f>"－"</f>
        <v>－</v>
      </c>
      <c r="X41" s="4"/>
      <c r="Y41" s="4"/>
      <c r="Z41" s="3"/>
      <c r="AA41" s="2" t="str">
        <f>"－"</f>
        <v>－</v>
      </c>
      <c r="AB41" s="2" t="str">
        <f>"－"</f>
        <v>－</v>
      </c>
      <c r="AC41" s="1" t="str">
        <f>"－"</f>
        <v>－</v>
      </c>
    </row>
    <row r="42">
      <c r="A42" s="9" t="s">
        <v>46</v>
      </c>
      <c r="B42" s="8" t="s">
        <v>210</v>
      </c>
      <c r="C42" s="8" t="s">
        <v>211</v>
      </c>
      <c r="D42" s="8" t="s">
        <v>73</v>
      </c>
      <c r="E42" s="7" t="s">
        <v>74</v>
      </c>
      <c r="F42" s="7" t="s">
        <v>75</v>
      </c>
      <c r="G42" s="3"/>
      <c r="H42" s="6" t="s">
        <v>132</v>
      </c>
      <c r="I42" s="3"/>
      <c r="J42" s="6" t="s">
        <v>132</v>
      </c>
      <c r="K42" s="3"/>
      <c r="L42" s="6"/>
      <c r="M42" s="3"/>
      <c r="N42" s="6" t="s">
        <v>132</v>
      </c>
      <c r="O42" s="3"/>
      <c r="P42" s="6"/>
      <c r="Q42" s="3"/>
      <c r="R42" s="6" t="s">
        <v>132</v>
      </c>
      <c r="S42" s="5" t="n">
        <f>5010</f>
        <v>5010.0</v>
      </c>
      <c r="T42" s="4" t="str">
        <f>"－"</f>
        <v>－</v>
      </c>
      <c r="U42" s="4"/>
      <c r="V42" s="4"/>
      <c r="W42" s="4" t="str">
        <f>"－"</f>
        <v>－</v>
      </c>
      <c r="X42" s="4"/>
      <c r="Y42" s="4"/>
      <c r="Z42" s="3"/>
      <c r="AA42" s="2" t="str">
        <f>"－"</f>
        <v>－</v>
      </c>
      <c r="AB42" s="2" t="str">
        <f>"－"</f>
        <v>－</v>
      </c>
      <c r="AC42" s="1" t="str">
        <f>"－"</f>
        <v>－</v>
      </c>
    </row>
    <row r="43">
      <c r="A43" s="9" t="s">
        <v>46</v>
      </c>
      <c r="B43" s="8" t="s">
        <v>210</v>
      </c>
      <c r="C43" s="8" t="s">
        <v>211</v>
      </c>
      <c r="D43" s="8" t="s">
        <v>81</v>
      </c>
      <c r="E43" s="7" t="s">
        <v>82</v>
      </c>
      <c r="F43" s="7" t="s">
        <v>83</v>
      </c>
      <c r="G43" s="3"/>
      <c r="H43" s="6" t="s">
        <v>132</v>
      </c>
      <c r="I43" s="3"/>
      <c r="J43" s="6" t="s">
        <v>132</v>
      </c>
      <c r="K43" s="3"/>
      <c r="L43" s="6"/>
      <c r="M43" s="3"/>
      <c r="N43" s="6" t="s">
        <v>132</v>
      </c>
      <c r="O43" s="3"/>
      <c r="P43" s="6"/>
      <c r="Q43" s="3"/>
      <c r="R43" s="6" t="s">
        <v>132</v>
      </c>
      <c r="S43" s="5" t="n">
        <f>5010</f>
        <v>5010.0</v>
      </c>
      <c r="T43" s="4" t="str">
        <f>"－"</f>
        <v>－</v>
      </c>
      <c r="U43" s="4"/>
      <c r="V43" s="4"/>
      <c r="W43" s="4" t="str">
        <f>"－"</f>
        <v>－</v>
      </c>
      <c r="X43" s="4"/>
      <c r="Y43" s="4"/>
      <c r="Z43" s="3"/>
      <c r="AA43" s="2" t="str">
        <f>"－"</f>
        <v>－</v>
      </c>
      <c r="AB43" s="2" t="str">
        <f>"－"</f>
        <v>－</v>
      </c>
      <c r="AC43" s="1" t="str">
        <f>"－"</f>
        <v>－</v>
      </c>
    </row>
    <row r="44">
      <c r="A44" s="9" t="s">
        <v>46</v>
      </c>
      <c r="B44" s="8" t="s">
        <v>210</v>
      </c>
      <c r="C44" s="8" t="s">
        <v>211</v>
      </c>
      <c r="D44" s="8" t="s">
        <v>91</v>
      </c>
      <c r="E44" s="7" t="s">
        <v>92</v>
      </c>
      <c r="F44" s="7" t="s">
        <v>93</v>
      </c>
      <c r="G44" s="3"/>
      <c r="H44" s="6" t="s">
        <v>132</v>
      </c>
      <c r="I44" s="3"/>
      <c r="J44" s="6" t="s">
        <v>132</v>
      </c>
      <c r="K44" s="3"/>
      <c r="L44" s="6"/>
      <c r="M44" s="3"/>
      <c r="N44" s="6" t="s">
        <v>132</v>
      </c>
      <c r="O44" s="3"/>
      <c r="P44" s="6"/>
      <c r="Q44" s="3"/>
      <c r="R44" s="6" t="s">
        <v>132</v>
      </c>
      <c r="S44" s="5" t="n">
        <f>5010</f>
        <v>5010.0</v>
      </c>
      <c r="T44" s="4" t="str">
        <f>"－"</f>
        <v>－</v>
      </c>
      <c r="U44" s="4"/>
      <c r="V44" s="4"/>
      <c r="W44" s="4" t="str">
        <f>"－"</f>
        <v>－</v>
      </c>
      <c r="X44" s="4"/>
      <c r="Y44" s="4"/>
      <c r="Z44" s="3"/>
      <c r="AA44" s="2" t="str">
        <f>"－"</f>
        <v>－</v>
      </c>
      <c r="AB44" s="2" t="str">
        <f>"－"</f>
        <v>－</v>
      </c>
      <c r="AC44" s="1" t="str">
        <f>"－"</f>
        <v>－</v>
      </c>
    </row>
    <row r="45">
      <c r="A45" s="9" t="s">
        <v>46</v>
      </c>
      <c r="B45" s="8" t="s">
        <v>212</v>
      </c>
      <c r="C45" s="8" t="s">
        <v>213</v>
      </c>
      <c r="D45" s="8" t="s">
        <v>46</v>
      </c>
      <c r="E45" s="7" t="s">
        <v>214</v>
      </c>
      <c r="F45" s="7" t="s">
        <v>215</v>
      </c>
      <c r="G45" s="3"/>
      <c r="H45" s="6" t="s">
        <v>132</v>
      </c>
      <c r="I45" s="3"/>
      <c r="J45" s="6" t="s">
        <v>132</v>
      </c>
      <c r="K45" s="3"/>
      <c r="L45" s="6"/>
      <c r="M45" s="3"/>
      <c r="N45" s="6" t="s">
        <v>132</v>
      </c>
      <c r="O45" s="3"/>
      <c r="P45" s="6"/>
      <c r="Q45" s="3"/>
      <c r="R45" s="6" t="s">
        <v>132</v>
      </c>
      <c r="S45" s="5" t="n">
        <f>172.45</f>
        <v>172.45</v>
      </c>
      <c r="T45" s="4" t="str">
        <f>"－"</f>
        <v>－</v>
      </c>
      <c r="U45" s="4"/>
      <c r="V45" s="4"/>
      <c r="W45" s="4" t="str">
        <f>"－"</f>
        <v>－</v>
      </c>
      <c r="X45" s="4"/>
      <c r="Y45" s="4"/>
      <c r="Z45" s="3" t="s">
        <v>216</v>
      </c>
      <c r="AA45" s="2" t="str">
        <f>"－"</f>
        <v>－</v>
      </c>
      <c r="AB45" s="2" t="str">
        <f>"－"</f>
        <v>－</v>
      </c>
      <c r="AC45" s="1" t="str">
        <f>"－"</f>
        <v>－</v>
      </c>
    </row>
    <row r="46">
      <c r="A46" s="9" t="s">
        <v>46</v>
      </c>
      <c r="B46" s="8" t="s">
        <v>212</v>
      </c>
      <c r="C46" s="8" t="s">
        <v>213</v>
      </c>
      <c r="D46" s="8" t="s">
        <v>49</v>
      </c>
      <c r="E46" s="7" t="s">
        <v>217</v>
      </c>
      <c r="F46" s="7" t="s">
        <v>218</v>
      </c>
      <c r="G46" s="3"/>
      <c r="H46" s="6" t="s">
        <v>132</v>
      </c>
      <c r="I46" s="3"/>
      <c r="J46" s="6" t="s">
        <v>132</v>
      </c>
      <c r="K46" s="3"/>
      <c r="L46" s="6"/>
      <c r="M46" s="3"/>
      <c r="N46" s="6" t="s">
        <v>132</v>
      </c>
      <c r="O46" s="3"/>
      <c r="P46" s="6"/>
      <c r="Q46" s="3"/>
      <c r="R46" s="6" t="s">
        <v>132</v>
      </c>
      <c r="S46" s="5" t="n">
        <f>170</f>
        <v>170.0</v>
      </c>
      <c r="T46" s="4" t="str">
        <f>"－"</f>
        <v>－</v>
      </c>
      <c r="U46" s="4"/>
      <c r="V46" s="4"/>
      <c r="W46" s="4" t="str">
        <f>"－"</f>
        <v>－</v>
      </c>
      <c r="X46" s="4"/>
      <c r="Y46" s="4"/>
      <c r="Z46" s="3"/>
      <c r="AA46" s="2" t="str">
        <f>"－"</f>
        <v>－</v>
      </c>
      <c r="AB46" s="2" t="str">
        <f>"－"</f>
        <v>－</v>
      </c>
      <c r="AC46" s="1" t="str">
        <f>"－"</f>
        <v>－</v>
      </c>
    </row>
    <row r="47">
      <c r="A47" s="9" t="s">
        <v>46</v>
      </c>
      <c r="B47" s="8" t="s">
        <v>212</v>
      </c>
      <c r="C47" s="8" t="s">
        <v>213</v>
      </c>
      <c r="D47" s="8" t="s">
        <v>219</v>
      </c>
      <c r="E47" s="7" t="s">
        <v>220</v>
      </c>
      <c r="F47" s="7" t="s">
        <v>221</v>
      </c>
      <c r="G47" s="3"/>
      <c r="H47" s="6" t="s">
        <v>132</v>
      </c>
      <c r="I47" s="3"/>
      <c r="J47" s="6" t="s">
        <v>132</v>
      </c>
      <c r="K47" s="3"/>
      <c r="L47" s="6"/>
      <c r="M47" s="3"/>
      <c r="N47" s="6" t="s">
        <v>132</v>
      </c>
      <c r="O47" s="3"/>
      <c r="P47" s="6"/>
      <c r="Q47" s="3"/>
      <c r="R47" s="6" t="s">
        <v>132</v>
      </c>
      <c r="S47" s="5" t="n">
        <f>169.58</f>
        <v>169.58</v>
      </c>
      <c r="T47" s="4" t="str">
        <f>"－"</f>
        <v>－</v>
      </c>
      <c r="U47" s="4"/>
      <c r="V47" s="4"/>
      <c r="W47" s="4" t="str">
        <f>"－"</f>
        <v>－</v>
      </c>
      <c r="X47" s="4"/>
      <c r="Y47" s="4"/>
      <c r="Z47" s="3"/>
      <c r="AA47" s="2" t="str">
        <f>"－"</f>
        <v>－</v>
      </c>
      <c r="AB47" s="2" t="str">
        <f>"－"</f>
        <v>－</v>
      </c>
      <c r="AC47" s="1" t="str">
        <f>"－"</f>
        <v>－</v>
      </c>
    </row>
    <row r="48">
      <c r="A48" s="9" t="s">
        <v>46</v>
      </c>
      <c r="B48" s="8" t="s">
        <v>212</v>
      </c>
      <c r="C48" s="8" t="s">
        <v>213</v>
      </c>
      <c r="D48" s="8" t="s">
        <v>59</v>
      </c>
      <c r="E48" s="7" t="s">
        <v>222</v>
      </c>
      <c r="F48" s="7" t="s">
        <v>223</v>
      </c>
      <c r="G48" s="3"/>
      <c r="H48" s="6" t="s">
        <v>132</v>
      </c>
      <c r="I48" s="3"/>
      <c r="J48" s="6" t="s">
        <v>132</v>
      </c>
      <c r="K48" s="3"/>
      <c r="L48" s="6"/>
      <c r="M48" s="3"/>
      <c r="N48" s="6" t="s">
        <v>132</v>
      </c>
      <c r="O48" s="3"/>
      <c r="P48" s="6"/>
      <c r="Q48" s="3"/>
      <c r="R48" s="6" t="s">
        <v>132</v>
      </c>
      <c r="S48" s="5" t="n">
        <f>169.29</f>
        <v>169.29</v>
      </c>
      <c r="T48" s="4" t="str">
        <f>"－"</f>
        <v>－</v>
      </c>
      <c r="U48" s="4"/>
      <c r="V48" s="4"/>
      <c r="W48" s="4" t="str">
        <f>"－"</f>
        <v>－</v>
      </c>
      <c r="X48" s="4"/>
      <c r="Y48" s="4"/>
      <c r="Z48" s="3"/>
      <c r="AA48" s="2" t="str">
        <f>"－"</f>
        <v>－</v>
      </c>
      <c r="AB48" s="2" t="str">
        <f>"－"</f>
        <v>－</v>
      </c>
      <c r="AC48" s="1" t="str">
        <f>"－"</f>
        <v>－</v>
      </c>
    </row>
    <row r="49">
      <c r="A49" s="9" t="s">
        <v>46</v>
      </c>
      <c r="B49" s="8" t="s">
        <v>212</v>
      </c>
      <c r="C49" s="8" t="s">
        <v>213</v>
      </c>
      <c r="D49" s="8" t="s">
        <v>224</v>
      </c>
      <c r="E49" s="7" t="s">
        <v>225</v>
      </c>
      <c r="F49" s="7" t="s">
        <v>226</v>
      </c>
      <c r="G49" s="3"/>
      <c r="H49" s="6" t="s">
        <v>132</v>
      </c>
      <c r="I49" s="3"/>
      <c r="J49" s="6" t="s">
        <v>132</v>
      </c>
      <c r="K49" s="3"/>
      <c r="L49" s="6"/>
      <c r="M49" s="3"/>
      <c r="N49" s="6" t="s">
        <v>132</v>
      </c>
      <c r="O49" s="3"/>
      <c r="P49" s="6"/>
      <c r="Q49" s="3"/>
      <c r="R49" s="6" t="s">
        <v>132</v>
      </c>
      <c r="S49" s="5" t="n">
        <f>171.24</f>
        <v>171.24</v>
      </c>
      <c r="T49" s="4" t="str">
        <f>"－"</f>
        <v>－</v>
      </c>
      <c r="U49" s="4"/>
      <c r="V49" s="4"/>
      <c r="W49" s="4" t="str">
        <f>"－"</f>
        <v>－</v>
      </c>
      <c r="X49" s="4"/>
      <c r="Y49" s="4"/>
      <c r="Z49" s="3"/>
      <c r="AA49" s="2" t="str">
        <f>"－"</f>
        <v>－</v>
      </c>
      <c r="AB49" s="2" t="str">
        <f>"－"</f>
        <v>－</v>
      </c>
      <c r="AC49" s="1" t="str">
        <f>"－"</f>
        <v>－</v>
      </c>
    </row>
    <row r="50">
      <c r="A50" s="9" t="s">
        <v>46</v>
      </c>
      <c r="B50" s="8" t="s">
        <v>212</v>
      </c>
      <c r="C50" s="8" t="s">
        <v>213</v>
      </c>
      <c r="D50" s="8" t="s">
        <v>66</v>
      </c>
      <c r="E50" s="7" t="s">
        <v>227</v>
      </c>
      <c r="F50" s="7" t="s">
        <v>228</v>
      </c>
      <c r="G50" s="3"/>
      <c r="H50" s="6" t="s">
        <v>132</v>
      </c>
      <c r="I50" s="3"/>
      <c r="J50" s="6" t="s">
        <v>132</v>
      </c>
      <c r="K50" s="3"/>
      <c r="L50" s="6"/>
      <c r="M50" s="3"/>
      <c r="N50" s="6" t="s">
        <v>132</v>
      </c>
      <c r="O50" s="3"/>
      <c r="P50" s="6"/>
      <c r="Q50" s="3"/>
      <c r="R50" s="6" t="s">
        <v>132</v>
      </c>
      <c r="S50" s="5" t="n">
        <f>170.9</f>
        <v>170.9</v>
      </c>
      <c r="T50" s="4" t="str">
        <f>"－"</f>
        <v>－</v>
      </c>
      <c r="U50" s="4"/>
      <c r="V50" s="4"/>
      <c r="W50" s="4" t="str">
        <f>"－"</f>
        <v>－</v>
      </c>
      <c r="X50" s="4"/>
      <c r="Y50" s="4"/>
      <c r="Z50" s="3"/>
      <c r="AA50" s="2" t="str">
        <f>"－"</f>
        <v>－</v>
      </c>
      <c r="AB50" s="2" t="str">
        <f>"－"</f>
        <v>－</v>
      </c>
      <c r="AC50" s="1" t="str">
        <f>"－"</f>
        <v>－</v>
      </c>
    </row>
    <row r="51">
      <c r="A51" s="9" t="s">
        <v>46</v>
      </c>
      <c r="B51" s="8" t="s">
        <v>212</v>
      </c>
      <c r="C51" s="8" t="s">
        <v>213</v>
      </c>
      <c r="D51" s="8" t="s">
        <v>229</v>
      </c>
      <c r="E51" s="7" t="s">
        <v>230</v>
      </c>
      <c r="F51" s="7" t="s">
        <v>231</v>
      </c>
      <c r="G51" s="3"/>
      <c r="H51" s="6" t="s">
        <v>132</v>
      </c>
      <c r="I51" s="3"/>
      <c r="J51" s="6" t="s">
        <v>132</v>
      </c>
      <c r="K51" s="3"/>
      <c r="L51" s="6"/>
      <c r="M51" s="3"/>
      <c r="N51" s="6" t="s">
        <v>132</v>
      </c>
      <c r="O51" s="3"/>
      <c r="P51" s="6"/>
      <c r="Q51" s="3"/>
      <c r="R51" s="6" t="s">
        <v>132</v>
      </c>
      <c r="S51" s="5" t="n">
        <f>170.31</f>
        <v>170.31</v>
      </c>
      <c r="T51" s="4" t="str">
        <f>"－"</f>
        <v>－</v>
      </c>
      <c r="U51" s="4"/>
      <c r="V51" s="4"/>
      <c r="W51" s="4" t="str">
        <f>"－"</f>
        <v>－</v>
      </c>
      <c r="X51" s="4"/>
      <c r="Y51" s="4"/>
      <c r="Z51" s="3"/>
      <c r="AA51" s="2" t="str">
        <f>"－"</f>
        <v>－</v>
      </c>
      <c r="AB51" s="2" t="str">
        <f>"－"</f>
        <v>－</v>
      </c>
      <c r="AC51" s="1" t="str">
        <f>"－"</f>
        <v>－</v>
      </c>
    </row>
    <row r="52">
      <c r="A52" s="9" t="s">
        <v>46</v>
      </c>
      <c r="B52" s="8" t="s">
        <v>232</v>
      </c>
      <c r="C52" s="8" t="s">
        <v>233</v>
      </c>
      <c r="D52" s="8" t="s">
        <v>46</v>
      </c>
      <c r="E52" s="7" t="s">
        <v>234</v>
      </c>
      <c r="F52" s="7" t="s">
        <v>235</v>
      </c>
      <c r="G52" s="3" t="s">
        <v>52</v>
      </c>
      <c r="H52" s="6" t="s">
        <v>236</v>
      </c>
      <c r="I52" s="3" t="s">
        <v>174</v>
      </c>
      <c r="J52" s="6" t="s">
        <v>237</v>
      </c>
      <c r="K52" s="3" t="s">
        <v>174</v>
      </c>
      <c r="L52" s="6" t="s">
        <v>238</v>
      </c>
      <c r="M52" s="3" t="s">
        <v>55</v>
      </c>
      <c r="N52" s="6" t="s">
        <v>239</v>
      </c>
      <c r="O52" s="3" t="s">
        <v>78</v>
      </c>
      <c r="P52" s="6" t="s">
        <v>240</v>
      </c>
      <c r="Q52" s="3" t="s">
        <v>174</v>
      </c>
      <c r="R52" s="6" t="s">
        <v>237</v>
      </c>
      <c r="S52" s="5" t="n">
        <f>362.91</f>
        <v>362.91</v>
      </c>
      <c r="T52" s="4" t="n">
        <f>277</f>
        <v>277.0</v>
      </c>
      <c r="U52" s="4" t="n">
        <v>134.0</v>
      </c>
      <c r="V52" s="4" t="n">
        <v>43.0</v>
      </c>
      <c r="W52" s="4" t="n">
        <f>502199000</f>
        <v>5.02199E8</v>
      </c>
      <c r="X52" s="4" t="n">
        <v>2.444015E8</v>
      </c>
      <c r="Y52" s="4" t="n">
        <v>7.7181E7</v>
      </c>
      <c r="Z52" s="3" t="s">
        <v>216</v>
      </c>
      <c r="AA52" s="2" t="n">
        <f>54</f>
        <v>54.0</v>
      </c>
      <c r="AB52" s="2" t="str">
        <f>"－"</f>
        <v>－</v>
      </c>
      <c r="AC52" s="1" t="n">
        <f>15</f>
        <v>15.0</v>
      </c>
    </row>
    <row r="53">
      <c r="A53" s="9" t="s">
        <v>46</v>
      </c>
      <c r="B53" s="8" t="s">
        <v>232</v>
      </c>
      <c r="C53" s="8" t="s">
        <v>233</v>
      </c>
      <c r="D53" s="8" t="s">
        <v>49</v>
      </c>
      <c r="E53" s="7" t="s">
        <v>241</v>
      </c>
      <c r="F53" s="7" t="s">
        <v>101</v>
      </c>
      <c r="G53" s="3" t="s">
        <v>52</v>
      </c>
      <c r="H53" s="6" t="s">
        <v>242</v>
      </c>
      <c r="I53" s="3" t="s">
        <v>57</v>
      </c>
      <c r="J53" s="6" t="s">
        <v>243</v>
      </c>
      <c r="K53" s="3" t="s">
        <v>78</v>
      </c>
      <c r="L53" s="6" t="s">
        <v>240</v>
      </c>
      <c r="M53" s="3" t="s">
        <v>78</v>
      </c>
      <c r="N53" s="6" t="s">
        <v>244</v>
      </c>
      <c r="O53" s="3" t="s">
        <v>78</v>
      </c>
      <c r="P53" s="6" t="s">
        <v>240</v>
      </c>
      <c r="Q53" s="3" t="s">
        <v>57</v>
      </c>
      <c r="R53" s="6" t="s">
        <v>245</v>
      </c>
      <c r="S53" s="5" t="n">
        <f>360.77</f>
        <v>360.77</v>
      </c>
      <c r="T53" s="4" t="n">
        <f>406</f>
        <v>406.0</v>
      </c>
      <c r="U53" s="4" t="n">
        <v>20.0</v>
      </c>
      <c r="V53" s="4" t="n">
        <v>133.0</v>
      </c>
      <c r="W53" s="4" t="n">
        <f>727099000</f>
        <v>7.27099E8</v>
      </c>
      <c r="X53" s="4" t="n">
        <v>3.5E7</v>
      </c>
      <c r="Y53" s="4" t="n">
        <v>2.38692E8</v>
      </c>
      <c r="Z53" s="3"/>
      <c r="AA53" s="2" t="n">
        <f>66</f>
        <v>66.0</v>
      </c>
      <c r="AB53" s="2" t="str">
        <f>"－"</f>
        <v>－</v>
      </c>
      <c r="AC53" s="1" t="n">
        <f>18</f>
        <v>18.0</v>
      </c>
    </row>
    <row r="54">
      <c r="A54" s="9" t="s">
        <v>46</v>
      </c>
      <c r="B54" s="8" t="s">
        <v>232</v>
      </c>
      <c r="C54" s="8" t="s">
        <v>233</v>
      </c>
      <c r="D54" s="8" t="s">
        <v>219</v>
      </c>
      <c r="E54" s="7" t="s">
        <v>246</v>
      </c>
      <c r="F54" s="7" t="s">
        <v>247</v>
      </c>
      <c r="G54" s="3" t="s">
        <v>52</v>
      </c>
      <c r="H54" s="6" t="s">
        <v>248</v>
      </c>
      <c r="I54" s="3" t="s">
        <v>249</v>
      </c>
      <c r="J54" s="6" t="s">
        <v>250</v>
      </c>
      <c r="K54" s="3"/>
      <c r="L54" s="6"/>
      <c r="M54" s="3" t="s">
        <v>78</v>
      </c>
      <c r="N54" s="6" t="s">
        <v>251</v>
      </c>
      <c r="O54" s="3"/>
      <c r="P54" s="6"/>
      <c r="Q54" s="3" t="s">
        <v>57</v>
      </c>
      <c r="R54" s="6" t="s">
        <v>252</v>
      </c>
      <c r="S54" s="5" t="n">
        <f>358.27</f>
        <v>358.27</v>
      </c>
      <c r="T54" s="4" t="n">
        <f>896</f>
        <v>896.0</v>
      </c>
      <c r="U54" s="4"/>
      <c r="V54" s="4" t="n">
        <v>350.0</v>
      </c>
      <c r="W54" s="4" t="n">
        <f>1599324000</f>
        <v>1.599324E9</v>
      </c>
      <c r="X54" s="4"/>
      <c r="Y54" s="4" t="n">
        <v>6.35279E8</v>
      </c>
      <c r="Z54" s="3"/>
      <c r="AA54" s="2" t="n">
        <f>247</f>
        <v>247.0</v>
      </c>
      <c r="AB54" s="2" t="str">
        <f>"－"</f>
        <v>－</v>
      </c>
      <c r="AC54" s="1" t="n">
        <f>20</f>
        <v>20.0</v>
      </c>
    </row>
    <row r="55">
      <c r="A55" s="9" t="s">
        <v>46</v>
      </c>
      <c r="B55" s="8" t="s">
        <v>232</v>
      </c>
      <c r="C55" s="8" t="s">
        <v>233</v>
      </c>
      <c r="D55" s="8" t="s">
        <v>59</v>
      </c>
      <c r="E55" s="7" t="s">
        <v>253</v>
      </c>
      <c r="F55" s="7" t="s">
        <v>107</v>
      </c>
      <c r="G55" s="3" t="s">
        <v>52</v>
      </c>
      <c r="H55" s="6" t="s">
        <v>254</v>
      </c>
      <c r="I55" s="3" t="s">
        <v>57</v>
      </c>
      <c r="J55" s="6" t="s">
        <v>245</v>
      </c>
      <c r="K55" s="3"/>
      <c r="L55" s="6"/>
      <c r="M55" s="3" t="s">
        <v>78</v>
      </c>
      <c r="N55" s="6" t="s">
        <v>255</v>
      </c>
      <c r="O55" s="3"/>
      <c r="P55" s="6"/>
      <c r="Q55" s="3" t="s">
        <v>57</v>
      </c>
      <c r="R55" s="6" t="s">
        <v>256</v>
      </c>
      <c r="S55" s="5" t="n">
        <f>357.48</f>
        <v>357.48</v>
      </c>
      <c r="T55" s="4" t="n">
        <f>2315</f>
        <v>2315.0</v>
      </c>
      <c r="U55" s="4"/>
      <c r="V55" s="4" t="n">
        <v>747.0</v>
      </c>
      <c r="W55" s="4" t="n">
        <f>4102736000</f>
        <v>4.102736E9</v>
      </c>
      <c r="X55" s="4"/>
      <c r="Y55" s="4" t="n">
        <v>1.322581E9</v>
      </c>
      <c r="Z55" s="3"/>
      <c r="AA55" s="2" t="n">
        <f>469</f>
        <v>469.0</v>
      </c>
      <c r="AB55" s="2" t="str">
        <f>"－"</f>
        <v>－</v>
      </c>
      <c r="AC55" s="1" t="n">
        <f>20</f>
        <v>20.0</v>
      </c>
    </row>
    <row r="56">
      <c r="A56" s="9" t="s">
        <v>46</v>
      </c>
      <c r="B56" s="8" t="s">
        <v>232</v>
      </c>
      <c r="C56" s="8" t="s">
        <v>233</v>
      </c>
      <c r="D56" s="8" t="s">
        <v>224</v>
      </c>
      <c r="E56" s="7" t="s">
        <v>257</v>
      </c>
      <c r="F56" s="7" t="s">
        <v>258</v>
      </c>
      <c r="G56" s="3" t="s">
        <v>52</v>
      </c>
      <c r="H56" s="6" t="s">
        <v>259</v>
      </c>
      <c r="I56" s="3" t="s">
        <v>249</v>
      </c>
      <c r="J56" s="6" t="s">
        <v>260</v>
      </c>
      <c r="K56" s="3"/>
      <c r="L56" s="6"/>
      <c r="M56" s="3" t="s">
        <v>177</v>
      </c>
      <c r="N56" s="6" t="s">
        <v>261</v>
      </c>
      <c r="O56" s="3"/>
      <c r="P56" s="6"/>
      <c r="Q56" s="3" t="s">
        <v>57</v>
      </c>
      <c r="R56" s="6" t="s">
        <v>262</v>
      </c>
      <c r="S56" s="5" t="n">
        <f>357.96</f>
        <v>357.96</v>
      </c>
      <c r="T56" s="4" t="n">
        <f>4438</f>
        <v>4438.0</v>
      </c>
      <c r="U56" s="4"/>
      <c r="V56" s="4" t="n">
        <v>1778.0</v>
      </c>
      <c r="W56" s="4" t="n">
        <f>7904941500</f>
        <v>7.9049415E9</v>
      </c>
      <c r="X56" s="4"/>
      <c r="Y56" s="4" t="n">
        <v>3.164998E9</v>
      </c>
      <c r="Z56" s="3"/>
      <c r="AA56" s="2" t="n">
        <f>709</f>
        <v>709.0</v>
      </c>
      <c r="AB56" s="2" t="str">
        <f>"－"</f>
        <v>－</v>
      </c>
      <c r="AC56" s="1" t="n">
        <f>20</f>
        <v>20.0</v>
      </c>
    </row>
    <row r="57">
      <c r="A57" s="9" t="s">
        <v>46</v>
      </c>
      <c r="B57" s="8" t="s">
        <v>232</v>
      </c>
      <c r="C57" s="8" t="s">
        <v>233</v>
      </c>
      <c r="D57" s="8" t="s">
        <v>66</v>
      </c>
      <c r="E57" s="7" t="s">
        <v>263</v>
      </c>
      <c r="F57" s="7" t="s">
        <v>111</v>
      </c>
      <c r="G57" s="3" t="s">
        <v>52</v>
      </c>
      <c r="H57" s="6" t="s">
        <v>264</v>
      </c>
      <c r="I57" s="3" t="s">
        <v>249</v>
      </c>
      <c r="J57" s="6" t="s">
        <v>265</v>
      </c>
      <c r="K57" s="3" t="s">
        <v>145</v>
      </c>
      <c r="L57" s="6" t="s">
        <v>266</v>
      </c>
      <c r="M57" s="3" t="s">
        <v>177</v>
      </c>
      <c r="N57" s="6" t="s">
        <v>255</v>
      </c>
      <c r="O57" s="3" t="s">
        <v>145</v>
      </c>
      <c r="P57" s="6" t="s">
        <v>266</v>
      </c>
      <c r="Q57" s="3" t="s">
        <v>57</v>
      </c>
      <c r="R57" s="6" t="s">
        <v>267</v>
      </c>
      <c r="S57" s="5" t="n">
        <f>358.24</f>
        <v>358.24</v>
      </c>
      <c r="T57" s="4" t="n">
        <f>12163</f>
        <v>12163.0</v>
      </c>
      <c r="U57" s="4" t="n">
        <v>16.0</v>
      </c>
      <c r="V57" s="4" t="n">
        <v>1967.0</v>
      </c>
      <c r="W57" s="4" t="n">
        <f>21819292000</f>
        <v>2.1819292E10</v>
      </c>
      <c r="X57" s="4" t="n">
        <v>2.924E7</v>
      </c>
      <c r="Y57" s="4" t="n">
        <v>3.5394125E9</v>
      </c>
      <c r="Z57" s="3"/>
      <c r="AA57" s="2" t="n">
        <f>1752</f>
        <v>1752.0</v>
      </c>
      <c r="AB57" s="2" t="str">
        <f>"－"</f>
        <v>－</v>
      </c>
      <c r="AC57" s="1" t="n">
        <f>20</f>
        <v>20.0</v>
      </c>
    </row>
    <row r="58">
      <c r="A58" s="9" t="s">
        <v>46</v>
      </c>
      <c r="B58" s="8" t="s">
        <v>232</v>
      </c>
      <c r="C58" s="8" t="s">
        <v>233</v>
      </c>
      <c r="D58" s="8" t="s">
        <v>229</v>
      </c>
      <c r="E58" s="7" t="s">
        <v>268</v>
      </c>
      <c r="F58" s="7" t="s">
        <v>269</v>
      </c>
      <c r="G58" s="3" t="s">
        <v>52</v>
      </c>
      <c r="H58" s="6" t="s">
        <v>270</v>
      </c>
      <c r="I58" s="3" t="s">
        <v>57</v>
      </c>
      <c r="J58" s="6" t="s">
        <v>271</v>
      </c>
      <c r="K58" s="3"/>
      <c r="L58" s="6"/>
      <c r="M58" s="3" t="s">
        <v>177</v>
      </c>
      <c r="N58" s="6" t="s">
        <v>261</v>
      </c>
      <c r="O58" s="3"/>
      <c r="P58" s="6"/>
      <c r="Q58" s="3" t="s">
        <v>57</v>
      </c>
      <c r="R58" s="6" t="s">
        <v>272</v>
      </c>
      <c r="S58" s="5" t="n">
        <f>358.37</f>
        <v>358.37</v>
      </c>
      <c r="T58" s="4" t="n">
        <f>2008</f>
        <v>2008.0</v>
      </c>
      <c r="U58" s="4"/>
      <c r="V58" s="4" t="n">
        <v>691.0</v>
      </c>
      <c r="W58" s="4" t="n">
        <f>3668723500</f>
        <v>3.6687235E9</v>
      </c>
      <c r="X58" s="4"/>
      <c r="Y58" s="4" t="n">
        <v>1.2640655E9</v>
      </c>
      <c r="Z58" s="3"/>
      <c r="AA58" s="2" t="n">
        <f>560</f>
        <v>560.0</v>
      </c>
      <c r="AB58" s="2" t="str">
        <f>"－"</f>
        <v>－</v>
      </c>
      <c r="AC58" s="1" t="n">
        <f>19</f>
        <v>19.0</v>
      </c>
    </row>
    <row r="59">
      <c r="A59" s="9" t="s">
        <v>46</v>
      </c>
      <c r="B59" s="8" t="s">
        <v>232</v>
      </c>
      <c r="C59" s="8" t="s">
        <v>233</v>
      </c>
      <c r="D59" s="8" t="s">
        <v>73</v>
      </c>
      <c r="E59" s="7" t="s">
        <v>273</v>
      </c>
      <c r="F59" s="7" t="s">
        <v>115</v>
      </c>
      <c r="G59" s="3" t="s">
        <v>135</v>
      </c>
      <c r="H59" s="6" t="s">
        <v>274</v>
      </c>
      <c r="I59" s="3" t="s">
        <v>57</v>
      </c>
      <c r="J59" s="6" t="s">
        <v>275</v>
      </c>
      <c r="K59" s="3"/>
      <c r="L59" s="6"/>
      <c r="M59" s="3" t="s">
        <v>57</v>
      </c>
      <c r="N59" s="6" t="s">
        <v>276</v>
      </c>
      <c r="O59" s="3"/>
      <c r="P59" s="6"/>
      <c r="Q59" s="3" t="s">
        <v>57</v>
      </c>
      <c r="R59" s="6" t="s">
        <v>276</v>
      </c>
      <c r="S59" s="5" t="n">
        <f>359.57</f>
        <v>359.57</v>
      </c>
      <c r="T59" s="4" t="n">
        <f>14</f>
        <v>14.0</v>
      </c>
      <c r="U59" s="4"/>
      <c r="V59" s="4" t="n">
        <v>5.0</v>
      </c>
      <c r="W59" s="4" t="n">
        <f>25737000</f>
        <v>2.5737E7</v>
      </c>
      <c r="X59" s="4"/>
      <c r="Y59" s="4" t="n">
        <v>9159000.0</v>
      </c>
      <c r="Z59" s="3"/>
      <c r="AA59" s="2" t="n">
        <f>7</f>
        <v>7.0</v>
      </c>
      <c r="AB59" s="2" t="str">
        <f>"－"</f>
        <v>－</v>
      </c>
      <c r="AC59" s="1" t="n">
        <f>5</f>
        <v>5.0</v>
      </c>
    </row>
    <row r="60">
      <c r="A60" s="9" t="s">
        <v>46</v>
      </c>
      <c r="B60" s="8" t="s">
        <v>232</v>
      </c>
      <c r="C60" s="8" t="s">
        <v>233</v>
      </c>
      <c r="D60" s="8" t="s">
        <v>277</v>
      </c>
      <c r="E60" s="7" t="s">
        <v>278</v>
      </c>
      <c r="F60" s="7" t="s">
        <v>279</v>
      </c>
      <c r="G60" s="3" t="s">
        <v>280</v>
      </c>
      <c r="H60" s="6" t="s">
        <v>281</v>
      </c>
      <c r="I60" s="3" t="s">
        <v>280</v>
      </c>
      <c r="J60" s="6" t="s">
        <v>281</v>
      </c>
      <c r="K60" s="3"/>
      <c r="L60" s="6"/>
      <c r="M60" s="3" t="s">
        <v>280</v>
      </c>
      <c r="N60" s="6" t="s">
        <v>281</v>
      </c>
      <c r="O60" s="3"/>
      <c r="P60" s="6"/>
      <c r="Q60" s="3" t="s">
        <v>280</v>
      </c>
      <c r="R60" s="6" t="s">
        <v>281</v>
      </c>
      <c r="S60" s="5" t="n">
        <f>360.08</f>
        <v>360.08</v>
      </c>
      <c r="T60" s="4" t="n">
        <f>1</f>
        <v>1.0</v>
      </c>
      <c r="U60" s="4"/>
      <c r="V60" s="4"/>
      <c r="W60" s="4" t="n">
        <f>1761500</f>
        <v>1761500.0</v>
      </c>
      <c r="X60" s="4"/>
      <c r="Y60" s="4"/>
      <c r="Z60" s="3"/>
      <c r="AA60" s="2" t="n">
        <f>3</f>
        <v>3.0</v>
      </c>
      <c r="AB60" s="2" t="str">
        <f>"－"</f>
        <v>－</v>
      </c>
      <c r="AC60" s="1" t="n">
        <f>1</f>
        <v>1.0</v>
      </c>
    </row>
    <row r="61">
      <c r="A61" s="9" t="s">
        <v>46</v>
      </c>
      <c r="B61" s="8" t="s">
        <v>232</v>
      </c>
      <c r="C61" s="8" t="s">
        <v>233</v>
      </c>
      <c r="D61" s="8" t="s">
        <v>81</v>
      </c>
      <c r="E61" s="7" t="s">
        <v>282</v>
      </c>
      <c r="F61" s="7" t="s">
        <v>120</v>
      </c>
      <c r="G61" s="3"/>
      <c r="H61" s="6" t="s">
        <v>132</v>
      </c>
      <c r="I61" s="3"/>
      <c r="J61" s="6" t="s">
        <v>132</v>
      </c>
      <c r="K61" s="3"/>
      <c r="L61" s="6"/>
      <c r="M61" s="3"/>
      <c r="N61" s="6" t="s">
        <v>132</v>
      </c>
      <c r="O61" s="3"/>
      <c r="P61" s="6"/>
      <c r="Q61" s="3"/>
      <c r="R61" s="6" t="s">
        <v>132</v>
      </c>
      <c r="S61" s="5" t="n">
        <f>359.75</f>
        <v>359.75</v>
      </c>
      <c r="T61" s="4" t="str">
        <f>"－"</f>
        <v>－</v>
      </c>
      <c r="U61" s="4"/>
      <c r="V61" s="4"/>
      <c r="W61" s="4" t="str">
        <f>"－"</f>
        <v>－</v>
      </c>
      <c r="X61" s="4"/>
      <c r="Y61" s="4"/>
      <c r="Z61" s="3"/>
      <c r="AA61" s="2" t="n">
        <f>1</f>
        <v>1.0</v>
      </c>
      <c r="AB61" s="2" t="str">
        <f>"－"</f>
        <v>－</v>
      </c>
      <c r="AC61" s="1" t="str">
        <f>"－"</f>
        <v>－</v>
      </c>
    </row>
    <row r="62">
      <c r="A62" s="9" t="s">
        <v>46</v>
      </c>
      <c r="B62" s="8" t="s">
        <v>232</v>
      </c>
      <c r="C62" s="8" t="s">
        <v>233</v>
      </c>
      <c r="D62" s="8" t="s">
        <v>283</v>
      </c>
      <c r="E62" s="7" t="s">
        <v>284</v>
      </c>
      <c r="F62" s="7" t="s">
        <v>285</v>
      </c>
      <c r="G62" s="3" t="s">
        <v>78</v>
      </c>
      <c r="H62" s="6" t="s">
        <v>286</v>
      </c>
      <c r="I62" s="3" t="s">
        <v>78</v>
      </c>
      <c r="J62" s="6" t="s">
        <v>286</v>
      </c>
      <c r="K62" s="3"/>
      <c r="L62" s="6"/>
      <c r="M62" s="3" t="s">
        <v>78</v>
      </c>
      <c r="N62" s="6" t="s">
        <v>286</v>
      </c>
      <c r="O62" s="3"/>
      <c r="P62" s="6"/>
      <c r="Q62" s="3" t="s">
        <v>78</v>
      </c>
      <c r="R62" s="6" t="s">
        <v>286</v>
      </c>
      <c r="S62" s="5" t="n">
        <f>359.65</f>
        <v>359.65</v>
      </c>
      <c r="T62" s="4" t="n">
        <f>1</f>
        <v>1.0</v>
      </c>
      <c r="U62" s="4"/>
      <c r="V62" s="4"/>
      <c r="W62" s="4" t="n">
        <f>1765000</f>
        <v>1765000.0</v>
      </c>
      <c r="X62" s="4"/>
      <c r="Y62" s="4"/>
      <c r="Z62" s="3"/>
      <c r="AA62" s="2" t="n">
        <f>9</f>
        <v>9.0</v>
      </c>
      <c r="AB62" s="2" t="str">
        <f>"－"</f>
        <v>－</v>
      </c>
      <c r="AC62" s="1" t="n">
        <f>1</f>
        <v>1.0</v>
      </c>
    </row>
    <row r="63">
      <c r="A63" s="9" t="s">
        <v>46</v>
      </c>
      <c r="B63" s="8" t="s">
        <v>232</v>
      </c>
      <c r="C63" s="8" t="s">
        <v>233</v>
      </c>
      <c r="D63" s="8" t="s">
        <v>91</v>
      </c>
      <c r="E63" s="7" t="s">
        <v>287</v>
      </c>
      <c r="F63" s="7" t="s">
        <v>125</v>
      </c>
      <c r="G63" s="3" t="s">
        <v>88</v>
      </c>
      <c r="H63" s="6" t="s">
        <v>288</v>
      </c>
      <c r="I63" s="3" t="s">
        <v>249</v>
      </c>
      <c r="J63" s="6" t="s">
        <v>289</v>
      </c>
      <c r="K63" s="3"/>
      <c r="L63" s="6"/>
      <c r="M63" s="3" t="s">
        <v>280</v>
      </c>
      <c r="N63" s="6" t="s">
        <v>290</v>
      </c>
      <c r="O63" s="3"/>
      <c r="P63" s="6"/>
      <c r="Q63" s="3" t="s">
        <v>291</v>
      </c>
      <c r="R63" s="6" t="s">
        <v>292</v>
      </c>
      <c r="S63" s="5" t="n">
        <f>360.66</f>
        <v>360.66</v>
      </c>
      <c r="T63" s="4" t="n">
        <f>12</f>
        <v>12.0</v>
      </c>
      <c r="U63" s="4"/>
      <c r="V63" s="4"/>
      <c r="W63" s="4" t="n">
        <f>21615000</f>
        <v>2.1615E7</v>
      </c>
      <c r="X63" s="4"/>
      <c r="Y63" s="4"/>
      <c r="Z63" s="3"/>
      <c r="AA63" s="2" t="n">
        <f>2</f>
        <v>2.0</v>
      </c>
      <c r="AB63" s="2" t="str">
        <f>"－"</f>
        <v>－</v>
      </c>
      <c r="AC63" s="1" t="n">
        <f>5</f>
        <v>5.0</v>
      </c>
    </row>
    <row r="64">
      <c r="A64" s="9" t="s">
        <v>46</v>
      </c>
      <c r="B64" s="8" t="s">
        <v>232</v>
      </c>
      <c r="C64" s="8" t="s">
        <v>233</v>
      </c>
      <c r="D64" s="8" t="s">
        <v>293</v>
      </c>
      <c r="E64" s="7" t="s">
        <v>294</v>
      </c>
      <c r="F64" s="7" t="s">
        <v>295</v>
      </c>
      <c r="G64" s="3"/>
      <c r="H64" s="6" t="s">
        <v>132</v>
      </c>
      <c r="I64" s="3"/>
      <c r="J64" s="6" t="s">
        <v>132</v>
      </c>
      <c r="K64" s="3"/>
      <c r="L64" s="6"/>
      <c r="M64" s="3"/>
      <c r="N64" s="6" t="s">
        <v>132</v>
      </c>
      <c r="O64" s="3"/>
      <c r="P64" s="6"/>
      <c r="Q64" s="3"/>
      <c r="R64" s="6" t="s">
        <v>132</v>
      </c>
      <c r="S64" s="5" t="n">
        <f>367.25</f>
        <v>367.25</v>
      </c>
      <c r="T64" s="4" t="str">
        <f>"－"</f>
        <v>－</v>
      </c>
      <c r="U64" s="4"/>
      <c r="V64" s="4"/>
      <c r="W64" s="4" t="str">
        <f>"－"</f>
        <v>－</v>
      </c>
      <c r="X64" s="4"/>
      <c r="Y64" s="4"/>
      <c r="Z64" s="3"/>
      <c r="AA64" s="2" t="str">
        <f>"－"</f>
        <v>－</v>
      </c>
      <c r="AB64" s="2" t="str">
        <f>"－"</f>
        <v>－</v>
      </c>
      <c r="AC64" s="1" t="str">
        <f>"－"</f>
        <v>－</v>
      </c>
    </row>
    <row r="65">
      <c r="A65" s="9" t="s">
        <v>46</v>
      </c>
      <c r="B65" s="8" t="s">
        <v>296</v>
      </c>
      <c r="C65" s="8" t="s">
        <v>297</v>
      </c>
      <c r="D65" s="8" t="s">
        <v>49</v>
      </c>
      <c r="E65" s="7" t="s">
        <v>298</v>
      </c>
      <c r="F65" s="7" t="s">
        <v>299</v>
      </c>
      <c r="G65" s="3"/>
      <c r="H65" s="6" t="s">
        <v>132</v>
      </c>
      <c r="I65" s="3"/>
      <c r="J65" s="6" t="s">
        <v>132</v>
      </c>
      <c r="K65" s="3"/>
      <c r="L65" s="6"/>
      <c r="M65" s="3"/>
      <c r="N65" s="6" t="s">
        <v>132</v>
      </c>
      <c r="O65" s="3"/>
      <c r="P65" s="6"/>
      <c r="Q65" s="3"/>
      <c r="R65" s="6" t="s">
        <v>132</v>
      </c>
      <c r="S65" s="5" t="n">
        <f>298.35</f>
        <v>298.35</v>
      </c>
      <c r="T65" s="4" t="str">
        <f>"－"</f>
        <v>－</v>
      </c>
      <c r="U65" s="4"/>
      <c r="V65" s="4"/>
      <c r="W65" s="4" t="str">
        <f>"－"</f>
        <v>－</v>
      </c>
      <c r="X65" s="4"/>
      <c r="Y65" s="4"/>
      <c r="Z65" s="3" t="s">
        <v>216</v>
      </c>
      <c r="AA65" s="2" t="str">
        <f>"－"</f>
        <v>－</v>
      </c>
      <c r="AB65" s="2" t="str">
        <f>"－"</f>
        <v>－</v>
      </c>
      <c r="AC65" s="1" t="str">
        <f>"－"</f>
        <v>－</v>
      </c>
    </row>
    <row r="66">
      <c r="A66" s="9" t="s">
        <v>46</v>
      </c>
      <c r="B66" s="8" t="s">
        <v>296</v>
      </c>
      <c r="C66" s="8" t="s">
        <v>297</v>
      </c>
      <c r="D66" s="8" t="s">
        <v>219</v>
      </c>
      <c r="E66" s="7" t="s">
        <v>300</v>
      </c>
      <c r="F66" s="7" t="s">
        <v>301</v>
      </c>
      <c r="G66" s="3"/>
      <c r="H66" s="6" t="s">
        <v>132</v>
      </c>
      <c r="I66" s="3"/>
      <c r="J66" s="6" t="s">
        <v>132</v>
      </c>
      <c r="K66" s="3"/>
      <c r="L66" s="6"/>
      <c r="M66" s="3"/>
      <c r="N66" s="6" t="s">
        <v>132</v>
      </c>
      <c r="O66" s="3"/>
      <c r="P66" s="6"/>
      <c r="Q66" s="3"/>
      <c r="R66" s="6" t="s">
        <v>132</v>
      </c>
      <c r="S66" s="5" t="n">
        <f>298.4</f>
        <v>298.4</v>
      </c>
      <c r="T66" s="4" t="str">
        <f>"－"</f>
        <v>－</v>
      </c>
      <c r="U66" s="4"/>
      <c r="V66" s="4"/>
      <c r="W66" s="4" t="str">
        <f>"－"</f>
        <v>－</v>
      </c>
      <c r="X66" s="4"/>
      <c r="Y66" s="4"/>
      <c r="Z66" s="3"/>
      <c r="AA66" s="2" t="str">
        <f>"－"</f>
        <v>－</v>
      </c>
      <c r="AB66" s="2" t="str">
        <f>"－"</f>
        <v>－</v>
      </c>
      <c r="AC66" s="1" t="str">
        <f>"－"</f>
        <v>－</v>
      </c>
    </row>
    <row r="67">
      <c r="A67" s="9" t="s">
        <v>46</v>
      </c>
      <c r="B67" s="8" t="s">
        <v>296</v>
      </c>
      <c r="C67" s="8" t="s">
        <v>297</v>
      </c>
      <c r="D67" s="8" t="s">
        <v>59</v>
      </c>
      <c r="E67" s="7" t="s">
        <v>302</v>
      </c>
      <c r="F67" s="7" t="s">
        <v>303</v>
      </c>
      <c r="G67" s="3"/>
      <c r="H67" s="6" t="s">
        <v>132</v>
      </c>
      <c r="I67" s="3"/>
      <c r="J67" s="6" t="s">
        <v>132</v>
      </c>
      <c r="K67" s="3"/>
      <c r="L67" s="6"/>
      <c r="M67" s="3"/>
      <c r="N67" s="6" t="s">
        <v>132</v>
      </c>
      <c r="O67" s="3"/>
      <c r="P67" s="6"/>
      <c r="Q67" s="3"/>
      <c r="R67" s="6" t="s">
        <v>132</v>
      </c>
      <c r="S67" s="5" t="n">
        <f>298.5</f>
        <v>298.5</v>
      </c>
      <c r="T67" s="4" t="str">
        <f>"－"</f>
        <v>－</v>
      </c>
      <c r="U67" s="4"/>
      <c r="V67" s="4"/>
      <c r="W67" s="4" t="str">
        <f>"－"</f>
        <v>－</v>
      </c>
      <c r="X67" s="4"/>
      <c r="Y67" s="4"/>
      <c r="Z67" s="3"/>
      <c r="AA67" s="2" t="str">
        <f>"－"</f>
        <v>－</v>
      </c>
      <c r="AB67" s="2" t="str">
        <f>"－"</f>
        <v>－</v>
      </c>
      <c r="AC67" s="1" t="str">
        <f>"－"</f>
        <v>－</v>
      </c>
    </row>
    <row r="68">
      <c r="A68" s="9" t="s">
        <v>46</v>
      </c>
      <c r="B68" s="8" t="s">
        <v>296</v>
      </c>
      <c r="C68" s="8" t="s">
        <v>297</v>
      </c>
      <c r="D68" s="8" t="s">
        <v>224</v>
      </c>
      <c r="E68" s="7" t="s">
        <v>304</v>
      </c>
      <c r="F68" s="7" t="s">
        <v>305</v>
      </c>
      <c r="G68" s="3" t="s">
        <v>306</v>
      </c>
      <c r="H68" s="6" t="s">
        <v>307</v>
      </c>
      <c r="I68" s="3" t="s">
        <v>306</v>
      </c>
      <c r="J68" s="6" t="s">
        <v>307</v>
      </c>
      <c r="K68" s="3"/>
      <c r="L68" s="6"/>
      <c r="M68" s="3" t="s">
        <v>306</v>
      </c>
      <c r="N68" s="6" t="s">
        <v>308</v>
      </c>
      <c r="O68" s="3"/>
      <c r="P68" s="6"/>
      <c r="Q68" s="3" t="s">
        <v>306</v>
      </c>
      <c r="R68" s="6" t="s">
        <v>309</v>
      </c>
      <c r="S68" s="5" t="n">
        <f>299.59</f>
        <v>299.59</v>
      </c>
      <c r="T68" s="4" t="n">
        <f>9</f>
        <v>9.0</v>
      </c>
      <c r="U68" s="4"/>
      <c r="V68" s="4"/>
      <c r="W68" s="4" t="n">
        <f>13534500</f>
        <v>1.35345E7</v>
      </c>
      <c r="X68" s="4"/>
      <c r="Y68" s="4"/>
      <c r="Z68" s="3"/>
      <c r="AA68" s="2" t="str">
        <f>"－"</f>
        <v>－</v>
      </c>
      <c r="AB68" s="2" t="str">
        <f>"－"</f>
        <v>－</v>
      </c>
      <c r="AC68" s="1" t="n">
        <f>1</f>
        <v>1.0</v>
      </c>
    </row>
    <row r="69">
      <c r="A69" s="9" t="s">
        <v>46</v>
      </c>
      <c r="B69" s="8" t="s">
        <v>296</v>
      </c>
      <c r="C69" s="8" t="s">
        <v>297</v>
      </c>
      <c r="D69" s="8" t="s">
        <v>66</v>
      </c>
      <c r="E69" s="7" t="s">
        <v>310</v>
      </c>
      <c r="F69" s="7" t="s">
        <v>311</v>
      </c>
      <c r="G69" s="3"/>
      <c r="H69" s="6" t="s">
        <v>132</v>
      </c>
      <c r="I69" s="3"/>
      <c r="J69" s="6" t="s">
        <v>132</v>
      </c>
      <c r="K69" s="3"/>
      <c r="L69" s="6"/>
      <c r="M69" s="3"/>
      <c r="N69" s="6" t="s">
        <v>132</v>
      </c>
      <c r="O69" s="3"/>
      <c r="P69" s="6"/>
      <c r="Q69" s="3"/>
      <c r="R69" s="6" t="s">
        <v>132</v>
      </c>
      <c r="S69" s="5" t="n">
        <f>300</f>
        <v>300.0</v>
      </c>
      <c r="T69" s="4" t="str">
        <f>"－"</f>
        <v>－</v>
      </c>
      <c r="U69" s="4"/>
      <c r="V69" s="4"/>
      <c r="W69" s="4" t="str">
        <f>"－"</f>
        <v>－</v>
      </c>
      <c r="X69" s="4"/>
      <c r="Y69" s="4"/>
      <c r="Z69" s="3"/>
      <c r="AA69" s="2" t="str">
        <f>"－"</f>
        <v>－</v>
      </c>
      <c r="AB69" s="2" t="str">
        <f>"－"</f>
        <v>－</v>
      </c>
      <c r="AC69" s="1" t="str">
        <f>"－"</f>
        <v>－</v>
      </c>
    </row>
    <row r="70">
      <c r="A70" s="9" t="s">
        <v>46</v>
      </c>
      <c r="B70" s="8" t="s">
        <v>296</v>
      </c>
      <c r="C70" s="8" t="s">
        <v>297</v>
      </c>
      <c r="D70" s="8" t="s">
        <v>229</v>
      </c>
      <c r="E70" s="7" t="s">
        <v>312</v>
      </c>
      <c r="F70" s="7" t="s">
        <v>313</v>
      </c>
      <c r="G70" s="3"/>
      <c r="H70" s="6" t="s">
        <v>132</v>
      </c>
      <c r="I70" s="3"/>
      <c r="J70" s="6" t="s">
        <v>132</v>
      </c>
      <c r="K70" s="3"/>
      <c r="L70" s="6"/>
      <c r="M70" s="3"/>
      <c r="N70" s="6" t="s">
        <v>132</v>
      </c>
      <c r="O70" s="3"/>
      <c r="P70" s="6"/>
      <c r="Q70" s="3"/>
      <c r="R70" s="6" t="s">
        <v>132</v>
      </c>
      <c r="S70" s="5" t="n">
        <f>300.05</f>
        <v>300.05</v>
      </c>
      <c r="T70" s="4" t="str">
        <f>"－"</f>
        <v>－</v>
      </c>
      <c r="U70" s="4"/>
      <c r="V70" s="4"/>
      <c r="W70" s="4" t="str">
        <f>"－"</f>
        <v>－</v>
      </c>
      <c r="X70" s="4"/>
      <c r="Y70" s="4"/>
      <c r="Z70" s="3"/>
      <c r="AA70" s="2" t="str">
        <f>"－"</f>
        <v>－</v>
      </c>
      <c r="AB70" s="2" t="str">
        <f>"－"</f>
        <v>－</v>
      </c>
      <c r="AC70" s="1" t="str">
        <f>"－"</f>
        <v>－</v>
      </c>
    </row>
    <row r="71">
      <c r="A71" s="9" t="s">
        <v>46</v>
      </c>
      <c r="B71" s="8" t="s">
        <v>296</v>
      </c>
      <c r="C71" s="8" t="s">
        <v>297</v>
      </c>
      <c r="D71" s="8" t="s">
        <v>73</v>
      </c>
      <c r="E71" s="7" t="s">
        <v>314</v>
      </c>
      <c r="F71" s="7" t="s">
        <v>315</v>
      </c>
      <c r="G71" s="3"/>
      <c r="H71" s="6" t="s">
        <v>132</v>
      </c>
      <c r="I71" s="3"/>
      <c r="J71" s="6" t="s">
        <v>132</v>
      </c>
      <c r="K71" s="3"/>
      <c r="L71" s="6"/>
      <c r="M71" s="3"/>
      <c r="N71" s="6" t="s">
        <v>132</v>
      </c>
      <c r="O71" s="3"/>
      <c r="P71" s="6"/>
      <c r="Q71" s="3"/>
      <c r="R71" s="6" t="s">
        <v>132</v>
      </c>
      <c r="S71" s="5" t="n">
        <f>300.05</f>
        <v>300.05</v>
      </c>
      <c r="T71" s="4" t="str">
        <f>"－"</f>
        <v>－</v>
      </c>
      <c r="U71" s="4"/>
      <c r="V71" s="4"/>
      <c r="W71" s="4" t="str">
        <f>"－"</f>
        <v>－</v>
      </c>
      <c r="X71" s="4"/>
      <c r="Y71" s="4"/>
      <c r="Z71" s="3"/>
      <c r="AA71" s="2" t="str">
        <f>"－"</f>
        <v>－</v>
      </c>
      <c r="AB71" s="2" t="str">
        <f>"－"</f>
        <v>－</v>
      </c>
      <c r="AC71" s="1" t="str">
        <f>"－"</f>
        <v>－</v>
      </c>
    </row>
    <row r="72">
      <c r="A72" s="9" t="s">
        <v>46</v>
      </c>
      <c r="B72" s="8" t="s">
        <v>296</v>
      </c>
      <c r="C72" s="8" t="s">
        <v>297</v>
      </c>
      <c r="D72" s="8" t="s">
        <v>277</v>
      </c>
      <c r="E72" s="7" t="s">
        <v>316</v>
      </c>
      <c r="F72" s="7" t="s">
        <v>317</v>
      </c>
      <c r="G72" s="3"/>
      <c r="H72" s="6" t="s">
        <v>132</v>
      </c>
      <c r="I72" s="3"/>
      <c r="J72" s="6" t="s">
        <v>132</v>
      </c>
      <c r="K72" s="3"/>
      <c r="L72" s="6"/>
      <c r="M72" s="3"/>
      <c r="N72" s="6" t="s">
        <v>132</v>
      </c>
      <c r="O72" s="3"/>
      <c r="P72" s="6"/>
      <c r="Q72" s="3"/>
      <c r="R72" s="6" t="s">
        <v>132</v>
      </c>
      <c r="S72" s="5" t="n">
        <f>300.25</f>
        <v>300.25</v>
      </c>
      <c r="T72" s="4" t="str">
        <f>"－"</f>
        <v>－</v>
      </c>
      <c r="U72" s="4"/>
      <c r="V72" s="4"/>
      <c r="W72" s="4" t="str">
        <f>"－"</f>
        <v>－</v>
      </c>
      <c r="X72" s="4"/>
      <c r="Y72" s="4"/>
      <c r="Z72" s="3"/>
      <c r="AA72" s="2" t="str">
        <f>"－"</f>
        <v>－</v>
      </c>
      <c r="AB72" s="2" t="str">
        <f>"－"</f>
        <v>－</v>
      </c>
      <c r="AC72" s="1" t="str">
        <f>"－"</f>
        <v>－</v>
      </c>
    </row>
    <row r="73">
      <c r="A73" s="9" t="s">
        <v>46</v>
      </c>
      <c r="B73" s="8" t="s">
        <v>296</v>
      </c>
      <c r="C73" s="8" t="s">
        <v>297</v>
      </c>
      <c r="D73" s="8" t="s">
        <v>81</v>
      </c>
      <c r="E73" s="7" t="s">
        <v>318</v>
      </c>
      <c r="F73" s="7" t="s">
        <v>319</v>
      </c>
      <c r="G73" s="3"/>
      <c r="H73" s="6" t="s">
        <v>132</v>
      </c>
      <c r="I73" s="3"/>
      <c r="J73" s="6" t="s">
        <v>132</v>
      </c>
      <c r="K73" s="3"/>
      <c r="L73" s="6"/>
      <c r="M73" s="3"/>
      <c r="N73" s="6" t="s">
        <v>132</v>
      </c>
      <c r="O73" s="3"/>
      <c r="P73" s="6"/>
      <c r="Q73" s="3"/>
      <c r="R73" s="6" t="s">
        <v>132</v>
      </c>
      <c r="S73" s="5" t="n">
        <f>300.25</f>
        <v>300.25</v>
      </c>
      <c r="T73" s="4" t="str">
        <f>"－"</f>
        <v>－</v>
      </c>
      <c r="U73" s="4"/>
      <c r="V73" s="4"/>
      <c r="W73" s="4" t="str">
        <f>"－"</f>
        <v>－</v>
      </c>
      <c r="X73" s="4"/>
      <c r="Y73" s="4"/>
      <c r="Z73" s="3"/>
      <c r="AA73" s="2" t="str">
        <f>"－"</f>
        <v>－</v>
      </c>
      <c r="AB73" s="2" t="str">
        <f>"－"</f>
        <v>－</v>
      </c>
      <c r="AC73" s="1" t="str">
        <f>"－"</f>
        <v>－</v>
      </c>
    </row>
    <row r="74">
      <c r="A74" s="9" t="s">
        <v>46</v>
      </c>
      <c r="B74" s="8" t="s">
        <v>296</v>
      </c>
      <c r="C74" s="8" t="s">
        <v>297</v>
      </c>
      <c r="D74" s="8" t="s">
        <v>283</v>
      </c>
      <c r="E74" s="7" t="s">
        <v>320</v>
      </c>
      <c r="F74" s="7" t="s">
        <v>321</v>
      </c>
      <c r="G74" s="3"/>
      <c r="H74" s="6" t="s">
        <v>132</v>
      </c>
      <c r="I74" s="3"/>
      <c r="J74" s="6" t="s">
        <v>132</v>
      </c>
      <c r="K74" s="3"/>
      <c r="L74" s="6"/>
      <c r="M74" s="3"/>
      <c r="N74" s="6" t="s">
        <v>132</v>
      </c>
      <c r="O74" s="3"/>
      <c r="P74" s="6"/>
      <c r="Q74" s="3"/>
      <c r="R74" s="6" t="s">
        <v>132</v>
      </c>
      <c r="S74" s="5" t="n">
        <f>300.25</f>
        <v>300.25</v>
      </c>
      <c r="T74" s="4" t="str">
        <f>"－"</f>
        <v>－</v>
      </c>
      <c r="U74" s="4"/>
      <c r="V74" s="4"/>
      <c r="W74" s="4" t="str">
        <f>"－"</f>
        <v>－</v>
      </c>
      <c r="X74" s="4"/>
      <c r="Y74" s="4"/>
      <c r="Z74" s="3"/>
      <c r="AA74" s="2" t="str">
        <f>"－"</f>
        <v>－</v>
      </c>
      <c r="AB74" s="2" t="str">
        <f>"－"</f>
        <v>－</v>
      </c>
      <c r="AC74" s="1" t="str">
        <f>"－"</f>
        <v>－</v>
      </c>
    </row>
    <row r="75">
      <c r="A75" s="9" t="s">
        <v>46</v>
      </c>
      <c r="B75" s="8" t="s">
        <v>296</v>
      </c>
      <c r="C75" s="8" t="s">
        <v>297</v>
      </c>
      <c r="D75" s="8" t="s">
        <v>91</v>
      </c>
      <c r="E75" s="7" t="s">
        <v>322</v>
      </c>
      <c r="F75" s="7" t="s">
        <v>323</v>
      </c>
      <c r="G75" s="3"/>
      <c r="H75" s="6" t="s">
        <v>132</v>
      </c>
      <c r="I75" s="3"/>
      <c r="J75" s="6" t="s">
        <v>132</v>
      </c>
      <c r="K75" s="3"/>
      <c r="L75" s="6"/>
      <c r="M75" s="3"/>
      <c r="N75" s="6" t="s">
        <v>132</v>
      </c>
      <c r="O75" s="3"/>
      <c r="P75" s="6"/>
      <c r="Q75" s="3"/>
      <c r="R75" s="6" t="s">
        <v>132</v>
      </c>
      <c r="S75" s="5" t="n">
        <f>300.25</f>
        <v>300.25</v>
      </c>
      <c r="T75" s="4" t="str">
        <f>"－"</f>
        <v>－</v>
      </c>
      <c r="U75" s="4"/>
      <c r="V75" s="4"/>
      <c r="W75" s="4" t="str">
        <f>"－"</f>
        <v>－</v>
      </c>
      <c r="X75" s="4"/>
      <c r="Y75" s="4"/>
      <c r="Z75" s="3"/>
      <c r="AA75" s="2" t="str">
        <f>"－"</f>
        <v>－</v>
      </c>
      <c r="AB75" s="2" t="str">
        <f>"－"</f>
        <v>－</v>
      </c>
      <c r="AC75" s="1" t="str">
        <f>"－"</f>
        <v>－</v>
      </c>
    </row>
    <row r="76">
      <c r="A76" s="9" t="s">
        <v>46</v>
      </c>
      <c r="B76" s="8" t="s">
        <v>296</v>
      </c>
      <c r="C76" s="8" t="s">
        <v>297</v>
      </c>
      <c r="D76" s="8" t="s">
        <v>293</v>
      </c>
      <c r="E76" s="7" t="s">
        <v>215</v>
      </c>
      <c r="F76" s="7" t="s">
        <v>324</v>
      </c>
      <c r="G76" s="3"/>
      <c r="H76" s="6" t="s">
        <v>132</v>
      </c>
      <c r="I76" s="3"/>
      <c r="J76" s="6" t="s">
        <v>132</v>
      </c>
      <c r="K76" s="3"/>
      <c r="L76" s="6"/>
      <c r="M76" s="3"/>
      <c r="N76" s="6" t="s">
        <v>132</v>
      </c>
      <c r="O76" s="3"/>
      <c r="P76" s="6"/>
      <c r="Q76" s="3"/>
      <c r="R76" s="6" t="s">
        <v>132</v>
      </c>
      <c r="S76" s="5" t="n">
        <f>300.25</f>
        <v>300.25</v>
      </c>
      <c r="T76" s="4" t="str">
        <f>"－"</f>
        <v>－</v>
      </c>
      <c r="U76" s="4"/>
      <c r="V76" s="4"/>
      <c r="W76" s="4" t="str">
        <f>"－"</f>
        <v>－</v>
      </c>
      <c r="X76" s="4"/>
      <c r="Y76" s="4"/>
      <c r="Z76" s="3"/>
      <c r="AA76" s="2" t="str">
        <f>"－"</f>
        <v>－</v>
      </c>
      <c r="AB76" s="2" t="str">
        <f>"－"</f>
        <v>－</v>
      </c>
      <c r="AC76" s="1" t="str">
        <f>"－"</f>
        <v>－</v>
      </c>
    </row>
    <row r="77">
      <c r="A77" s="9" t="s">
        <v>46</v>
      </c>
      <c r="B77" s="8" t="s">
        <v>325</v>
      </c>
      <c r="C77" s="8" t="s">
        <v>326</v>
      </c>
      <c r="D77" s="8" t="s">
        <v>219</v>
      </c>
      <c r="E77" s="7" t="s">
        <v>327</v>
      </c>
      <c r="F77" s="7" t="s">
        <v>328</v>
      </c>
      <c r="G77" s="3" t="s">
        <v>52</v>
      </c>
      <c r="H77" s="6" t="s">
        <v>329</v>
      </c>
      <c r="I77" s="3" t="s">
        <v>147</v>
      </c>
      <c r="J77" s="6" t="s">
        <v>330</v>
      </c>
      <c r="K77" s="3"/>
      <c r="L77" s="6"/>
      <c r="M77" s="3" t="s">
        <v>52</v>
      </c>
      <c r="N77" s="6" t="s">
        <v>329</v>
      </c>
      <c r="O77" s="3"/>
      <c r="P77" s="6"/>
      <c r="Q77" s="3" t="s">
        <v>147</v>
      </c>
      <c r="R77" s="6" t="s">
        <v>330</v>
      </c>
      <c r="S77" s="5" t="n">
        <f>36287</f>
        <v>36287.0</v>
      </c>
      <c r="T77" s="4" t="n">
        <f>13</f>
        <v>13.0</v>
      </c>
      <c r="U77" s="4"/>
      <c r="V77" s="4"/>
      <c r="W77" s="4" t="n">
        <f>25078000</f>
        <v>2.5078E7</v>
      </c>
      <c r="X77" s="4"/>
      <c r="Y77" s="4"/>
      <c r="Z77" s="3"/>
      <c r="AA77" s="2" t="n">
        <f>10</f>
        <v>10.0</v>
      </c>
      <c r="AB77" s="2" t="str">
        <f>"－"</f>
        <v>－</v>
      </c>
      <c r="AC77" s="1" t="n">
        <f>2</f>
        <v>2.0</v>
      </c>
    </row>
    <row r="78">
      <c r="A78" s="9" t="s">
        <v>46</v>
      </c>
      <c r="B78" s="8" t="s">
        <v>325</v>
      </c>
      <c r="C78" s="8" t="s">
        <v>326</v>
      </c>
      <c r="D78" s="8" t="s">
        <v>224</v>
      </c>
      <c r="E78" s="7" t="s">
        <v>331</v>
      </c>
      <c r="F78" s="7" t="s">
        <v>332</v>
      </c>
      <c r="G78" s="3" t="s">
        <v>88</v>
      </c>
      <c r="H78" s="6" t="s">
        <v>329</v>
      </c>
      <c r="I78" s="3" t="s">
        <v>183</v>
      </c>
      <c r="J78" s="6" t="s">
        <v>333</v>
      </c>
      <c r="K78" s="3"/>
      <c r="L78" s="6"/>
      <c r="M78" s="3" t="s">
        <v>88</v>
      </c>
      <c r="N78" s="6" t="s">
        <v>329</v>
      </c>
      <c r="O78" s="3"/>
      <c r="P78" s="6"/>
      <c r="Q78" s="3" t="s">
        <v>183</v>
      </c>
      <c r="R78" s="6" t="s">
        <v>334</v>
      </c>
      <c r="S78" s="5" t="n">
        <f>37397</f>
        <v>37397.0</v>
      </c>
      <c r="T78" s="4" t="n">
        <f>9</f>
        <v>9.0</v>
      </c>
      <c r="U78" s="4"/>
      <c r="V78" s="4"/>
      <c r="W78" s="4" t="n">
        <f>17004000</f>
        <v>1.7004E7</v>
      </c>
      <c r="X78" s="4"/>
      <c r="Y78" s="4"/>
      <c r="Z78" s="3"/>
      <c r="AA78" s="2" t="n">
        <f>46</f>
        <v>46.0</v>
      </c>
      <c r="AB78" s="2" t="str">
        <f>"－"</f>
        <v>－</v>
      </c>
      <c r="AC78" s="1" t="n">
        <f>3</f>
        <v>3.0</v>
      </c>
    </row>
    <row r="79">
      <c r="A79" s="9" t="s">
        <v>46</v>
      </c>
      <c r="B79" s="8" t="s">
        <v>325</v>
      </c>
      <c r="C79" s="8" t="s">
        <v>326</v>
      </c>
      <c r="D79" s="8" t="s">
        <v>229</v>
      </c>
      <c r="E79" s="7" t="s">
        <v>335</v>
      </c>
      <c r="F79" s="7" t="s">
        <v>336</v>
      </c>
      <c r="G79" s="3" t="s">
        <v>88</v>
      </c>
      <c r="H79" s="6" t="s">
        <v>337</v>
      </c>
      <c r="I79" s="3" t="s">
        <v>88</v>
      </c>
      <c r="J79" s="6" t="s">
        <v>337</v>
      </c>
      <c r="K79" s="3"/>
      <c r="L79" s="6"/>
      <c r="M79" s="3" t="s">
        <v>88</v>
      </c>
      <c r="N79" s="6" t="s">
        <v>337</v>
      </c>
      <c r="O79" s="3"/>
      <c r="P79" s="6"/>
      <c r="Q79" s="3" t="s">
        <v>88</v>
      </c>
      <c r="R79" s="6" t="s">
        <v>337</v>
      </c>
      <c r="S79" s="5" t="n">
        <f>37129</f>
        <v>37129.0</v>
      </c>
      <c r="T79" s="4" t="n">
        <f>1</f>
        <v>1.0</v>
      </c>
      <c r="U79" s="4"/>
      <c r="V79" s="4"/>
      <c r="W79" s="4" t="n">
        <f>1862000</f>
        <v>1862000.0</v>
      </c>
      <c r="X79" s="4"/>
      <c r="Y79" s="4"/>
      <c r="Z79" s="3"/>
      <c r="AA79" s="2" t="n">
        <f>68</f>
        <v>68.0</v>
      </c>
      <c r="AB79" s="2" t="str">
        <f>"－"</f>
        <v>－</v>
      </c>
      <c r="AC79" s="1" t="n">
        <f>1</f>
        <v>1.0</v>
      </c>
    </row>
    <row r="80">
      <c r="A80" s="9" t="s">
        <v>46</v>
      </c>
      <c r="B80" s="8" t="s">
        <v>325</v>
      </c>
      <c r="C80" s="8" t="s">
        <v>326</v>
      </c>
      <c r="D80" s="8" t="s">
        <v>277</v>
      </c>
      <c r="E80" s="7" t="s">
        <v>338</v>
      </c>
      <c r="F80" s="7" t="s">
        <v>339</v>
      </c>
      <c r="G80" s="3" t="s">
        <v>88</v>
      </c>
      <c r="H80" s="6" t="s">
        <v>340</v>
      </c>
      <c r="I80" s="3" t="s">
        <v>147</v>
      </c>
      <c r="J80" s="6" t="s">
        <v>341</v>
      </c>
      <c r="K80" s="3"/>
      <c r="L80" s="6"/>
      <c r="M80" s="3" t="s">
        <v>147</v>
      </c>
      <c r="N80" s="6" t="s">
        <v>342</v>
      </c>
      <c r="O80" s="3"/>
      <c r="P80" s="6"/>
      <c r="Q80" s="3" t="s">
        <v>147</v>
      </c>
      <c r="R80" s="6" t="s">
        <v>342</v>
      </c>
      <c r="S80" s="5" t="n">
        <f>37673</f>
        <v>37673.0</v>
      </c>
      <c r="T80" s="4" t="n">
        <f>12</f>
        <v>12.0</v>
      </c>
      <c r="U80" s="4"/>
      <c r="V80" s="4"/>
      <c r="W80" s="4" t="n">
        <f>22849000</f>
        <v>2.2849E7</v>
      </c>
      <c r="X80" s="4"/>
      <c r="Y80" s="4"/>
      <c r="Z80" s="3"/>
      <c r="AA80" s="2" t="n">
        <f>49</f>
        <v>49.0</v>
      </c>
      <c r="AB80" s="2" t="str">
        <f>"－"</f>
        <v>－</v>
      </c>
      <c r="AC80" s="1" t="n">
        <f>5</f>
        <v>5.0</v>
      </c>
    </row>
    <row r="81">
      <c r="A81" s="9" t="s">
        <v>46</v>
      </c>
      <c r="B81" s="8" t="s">
        <v>325</v>
      </c>
      <c r="C81" s="8" t="s">
        <v>326</v>
      </c>
      <c r="D81" s="8" t="s">
        <v>283</v>
      </c>
      <c r="E81" s="7" t="s">
        <v>343</v>
      </c>
      <c r="F81" s="7" t="s">
        <v>344</v>
      </c>
      <c r="G81" s="3" t="s">
        <v>103</v>
      </c>
      <c r="H81" s="6" t="s">
        <v>345</v>
      </c>
      <c r="I81" s="3" t="s">
        <v>103</v>
      </c>
      <c r="J81" s="6" t="s">
        <v>345</v>
      </c>
      <c r="K81" s="3"/>
      <c r="L81" s="6"/>
      <c r="M81" s="3" t="s">
        <v>249</v>
      </c>
      <c r="N81" s="6" t="s">
        <v>346</v>
      </c>
      <c r="O81" s="3"/>
      <c r="P81" s="6"/>
      <c r="Q81" s="3" t="s">
        <v>249</v>
      </c>
      <c r="R81" s="6" t="s">
        <v>346</v>
      </c>
      <c r="S81" s="5" t="n">
        <f>34661</f>
        <v>34661.0</v>
      </c>
      <c r="T81" s="4" t="n">
        <f>2</f>
        <v>2.0</v>
      </c>
      <c r="U81" s="4"/>
      <c r="V81" s="4"/>
      <c r="W81" s="4" t="n">
        <f>3467000</f>
        <v>3467000.0</v>
      </c>
      <c r="X81" s="4"/>
      <c r="Y81" s="4"/>
      <c r="Z81" s="3"/>
      <c r="AA81" s="2" t="n">
        <f>7</f>
        <v>7.0</v>
      </c>
      <c r="AB81" s="2" t="str">
        <f>"－"</f>
        <v>－</v>
      </c>
      <c r="AC81" s="1" t="n">
        <f>2</f>
        <v>2.0</v>
      </c>
    </row>
    <row r="82">
      <c r="A82" s="9" t="s">
        <v>46</v>
      </c>
      <c r="B82" s="8" t="s">
        <v>325</v>
      </c>
      <c r="C82" s="8" t="s">
        <v>326</v>
      </c>
      <c r="D82" s="8" t="s">
        <v>293</v>
      </c>
      <c r="E82" s="7" t="s">
        <v>347</v>
      </c>
      <c r="F82" s="7" t="s">
        <v>348</v>
      </c>
      <c r="G82" s="3" t="s">
        <v>88</v>
      </c>
      <c r="H82" s="6" t="s">
        <v>349</v>
      </c>
      <c r="I82" s="3" t="s">
        <v>88</v>
      </c>
      <c r="J82" s="6" t="s">
        <v>350</v>
      </c>
      <c r="K82" s="3"/>
      <c r="L82" s="6"/>
      <c r="M82" s="3" t="s">
        <v>88</v>
      </c>
      <c r="N82" s="6" t="s">
        <v>349</v>
      </c>
      <c r="O82" s="3"/>
      <c r="P82" s="6"/>
      <c r="Q82" s="3" t="s">
        <v>147</v>
      </c>
      <c r="R82" s="6" t="s">
        <v>329</v>
      </c>
      <c r="S82" s="5" t="n">
        <f>35842</f>
        <v>35842.0</v>
      </c>
      <c r="T82" s="4" t="n">
        <f>5</f>
        <v>5.0</v>
      </c>
      <c r="U82" s="4"/>
      <c r="V82" s="4"/>
      <c r="W82" s="4" t="n">
        <f>8993500</f>
        <v>8993500.0</v>
      </c>
      <c r="X82" s="4"/>
      <c r="Y82" s="4"/>
      <c r="Z82" s="3"/>
      <c r="AA82" s="2" t="n">
        <f>3</f>
        <v>3.0</v>
      </c>
      <c r="AB82" s="2" t="str">
        <f>"－"</f>
        <v>－</v>
      </c>
      <c r="AC82" s="1" t="n">
        <f>4</f>
        <v>4.0</v>
      </c>
    </row>
    <row r="83">
      <c r="A83" s="9" t="s">
        <v>46</v>
      </c>
      <c r="B83" s="8" t="s">
        <v>351</v>
      </c>
      <c r="C83" s="8" t="s">
        <v>352</v>
      </c>
      <c r="D83" s="8" t="s">
        <v>49</v>
      </c>
      <c r="E83" s="7" t="s">
        <v>327</v>
      </c>
      <c r="F83" s="7" t="s">
        <v>328</v>
      </c>
      <c r="G83" s="3"/>
      <c r="H83" s="6" t="s">
        <v>132</v>
      </c>
      <c r="I83" s="3"/>
      <c r="J83" s="6" t="s">
        <v>132</v>
      </c>
      <c r="K83" s="3"/>
      <c r="L83" s="6"/>
      <c r="M83" s="3"/>
      <c r="N83" s="6" t="s">
        <v>132</v>
      </c>
      <c r="O83" s="3"/>
      <c r="P83" s="6"/>
      <c r="Q83" s="3"/>
      <c r="R83" s="6" t="s">
        <v>132</v>
      </c>
      <c r="S83" s="5" t="n">
        <f>64000</f>
        <v>64000.0</v>
      </c>
      <c r="T83" s="4" t="str">
        <f>"－"</f>
        <v>－</v>
      </c>
      <c r="U83" s="4"/>
      <c r="V83" s="4"/>
      <c r="W83" s="4" t="str">
        <f>"－"</f>
        <v>－</v>
      </c>
      <c r="X83" s="4"/>
      <c r="Y83" s="4"/>
      <c r="Z83" s="3"/>
      <c r="AA83" s="2" t="str">
        <f>"－"</f>
        <v>－</v>
      </c>
      <c r="AB83" s="2" t="str">
        <f>"－"</f>
        <v>－</v>
      </c>
      <c r="AC83" s="1" t="str">
        <f>"－"</f>
        <v>－</v>
      </c>
    </row>
    <row r="84">
      <c r="A84" s="9" t="s">
        <v>46</v>
      </c>
      <c r="B84" s="8" t="s">
        <v>351</v>
      </c>
      <c r="C84" s="8" t="s">
        <v>352</v>
      </c>
      <c r="D84" s="8" t="s">
        <v>59</v>
      </c>
      <c r="E84" s="7" t="s">
        <v>331</v>
      </c>
      <c r="F84" s="7" t="s">
        <v>332</v>
      </c>
      <c r="G84" s="3"/>
      <c r="H84" s="6" t="s">
        <v>132</v>
      </c>
      <c r="I84" s="3"/>
      <c r="J84" s="6" t="s">
        <v>132</v>
      </c>
      <c r="K84" s="3"/>
      <c r="L84" s="6"/>
      <c r="M84" s="3"/>
      <c r="N84" s="6" t="s">
        <v>132</v>
      </c>
      <c r="O84" s="3"/>
      <c r="P84" s="6"/>
      <c r="Q84" s="3"/>
      <c r="R84" s="6" t="s">
        <v>132</v>
      </c>
      <c r="S84" s="5" t="n">
        <f>64000</f>
        <v>64000.0</v>
      </c>
      <c r="T84" s="4" t="str">
        <f>"－"</f>
        <v>－</v>
      </c>
      <c r="U84" s="4"/>
      <c r="V84" s="4"/>
      <c r="W84" s="4" t="str">
        <f>"－"</f>
        <v>－</v>
      </c>
      <c r="X84" s="4"/>
      <c r="Y84" s="4"/>
      <c r="Z84" s="3"/>
      <c r="AA84" s="2" t="str">
        <f>"－"</f>
        <v>－</v>
      </c>
      <c r="AB84" s="2" t="str">
        <f>"－"</f>
        <v>－</v>
      </c>
      <c r="AC84" s="1" t="str">
        <f>"－"</f>
        <v>－</v>
      </c>
    </row>
    <row r="85">
      <c r="A85" s="9" t="s">
        <v>46</v>
      </c>
      <c r="B85" s="8" t="s">
        <v>351</v>
      </c>
      <c r="C85" s="8" t="s">
        <v>352</v>
      </c>
      <c r="D85" s="8" t="s">
        <v>66</v>
      </c>
      <c r="E85" s="7" t="s">
        <v>335</v>
      </c>
      <c r="F85" s="7" t="s">
        <v>336</v>
      </c>
      <c r="G85" s="3"/>
      <c r="H85" s="6" t="s">
        <v>132</v>
      </c>
      <c r="I85" s="3"/>
      <c r="J85" s="6" t="s">
        <v>132</v>
      </c>
      <c r="K85" s="3"/>
      <c r="L85" s="6"/>
      <c r="M85" s="3"/>
      <c r="N85" s="6" t="s">
        <v>132</v>
      </c>
      <c r="O85" s="3"/>
      <c r="P85" s="6"/>
      <c r="Q85" s="3"/>
      <c r="R85" s="6" t="s">
        <v>132</v>
      </c>
      <c r="S85" s="5" t="n">
        <f>64000</f>
        <v>64000.0</v>
      </c>
      <c r="T85" s="4" t="str">
        <f>"－"</f>
        <v>－</v>
      </c>
      <c r="U85" s="4"/>
      <c r="V85" s="4"/>
      <c r="W85" s="4" t="str">
        <f>"－"</f>
        <v>－</v>
      </c>
      <c r="X85" s="4"/>
      <c r="Y85" s="4"/>
      <c r="Z85" s="3"/>
      <c r="AA85" s="2" t="str">
        <f>"－"</f>
        <v>－</v>
      </c>
      <c r="AB85" s="2" t="str">
        <f>"－"</f>
        <v>－</v>
      </c>
      <c r="AC85" s="1" t="str">
        <f>"－"</f>
        <v>－</v>
      </c>
    </row>
    <row r="86">
      <c r="A86" s="9" t="s">
        <v>46</v>
      </c>
      <c r="B86" s="8" t="s">
        <v>351</v>
      </c>
      <c r="C86" s="8" t="s">
        <v>352</v>
      </c>
      <c r="D86" s="8" t="s">
        <v>73</v>
      </c>
      <c r="E86" s="7" t="s">
        <v>338</v>
      </c>
      <c r="F86" s="7" t="s">
        <v>339</v>
      </c>
      <c r="G86" s="3"/>
      <c r="H86" s="6" t="s">
        <v>132</v>
      </c>
      <c r="I86" s="3"/>
      <c r="J86" s="6" t="s">
        <v>132</v>
      </c>
      <c r="K86" s="3"/>
      <c r="L86" s="6"/>
      <c r="M86" s="3"/>
      <c r="N86" s="6" t="s">
        <v>132</v>
      </c>
      <c r="O86" s="3"/>
      <c r="P86" s="6"/>
      <c r="Q86" s="3"/>
      <c r="R86" s="6" t="s">
        <v>132</v>
      </c>
      <c r="S86" s="5" t="n">
        <f>64000</f>
        <v>64000.0</v>
      </c>
      <c r="T86" s="4" t="str">
        <f>"－"</f>
        <v>－</v>
      </c>
      <c r="U86" s="4"/>
      <c r="V86" s="4"/>
      <c r="W86" s="4" t="str">
        <f>"－"</f>
        <v>－</v>
      </c>
      <c r="X86" s="4"/>
      <c r="Y86" s="4"/>
      <c r="Z86" s="3"/>
      <c r="AA86" s="2" t="str">
        <f>"－"</f>
        <v>－</v>
      </c>
      <c r="AB86" s="2" t="str">
        <f>"－"</f>
        <v>－</v>
      </c>
      <c r="AC86" s="1" t="str">
        <f>"－"</f>
        <v>－</v>
      </c>
    </row>
    <row r="87">
      <c r="A87" s="9" t="s">
        <v>46</v>
      </c>
      <c r="B87" s="8" t="s">
        <v>351</v>
      </c>
      <c r="C87" s="8" t="s">
        <v>352</v>
      </c>
      <c r="D87" s="8" t="s">
        <v>81</v>
      </c>
      <c r="E87" s="7" t="s">
        <v>343</v>
      </c>
      <c r="F87" s="7" t="s">
        <v>344</v>
      </c>
      <c r="G87" s="3"/>
      <c r="H87" s="6" t="s">
        <v>132</v>
      </c>
      <c r="I87" s="3"/>
      <c r="J87" s="6" t="s">
        <v>132</v>
      </c>
      <c r="K87" s="3"/>
      <c r="L87" s="6"/>
      <c r="M87" s="3"/>
      <c r="N87" s="6" t="s">
        <v>132</v>
      </c>
      <c r="O87" s="3"/>
      <c r="P87" s="6"/>
      <c r="Q87" s="3"/>
      <c r="R87" s="6" t="s">
        <v>132</v>
      </c>
      <c r="S87" s="5" t="n">
        <f>64000</f>
        <v>64000.0</v>
      </c>
      <c r="T87" s="4" t="str">
        <f>"－"</f>
        <v>－</v>
      </c>
      <c r="U87" s="4"/>
      <c r="V87" s="4"/>
      <c r="W87" s="4" t="str">
        <f>"－"</f>
        <v>－</v>
      </c>
      <c r="X87" s="4"/>
      <c r="Y87" s="4"/>
      <c r="Z87" s="3"/>
      <c r="AA87" s="2" t="str">
        <f>"－"</f>
        <v>－</v>
      </c>
      <c r="AB87" s="2" t="str">
        <f>"－"</f>
        <v>－</v>
      </c>
      <c r="AC87" s="1" t="str">
        <f>"－"</f>
        <v>－</v>
      </c>
    </row>
    <row r="88">
      <c r="A88" s="9" t="s">
        <v>46</v>
      </c>
      <c r="B88" s="8" t="s">
        <v>351</v>
      </c>
      <c r="C88" s="8" t="s">
        <v>352</v>
      </c>
      <c r="D88" s="8" t="s">
        <v>91</v>
      </c>
      <c r="E88" s="7" t="s">
        <v>347</v>
      </c>
      <c r="F88" s="7" t="s">
        <v>348</v>
      </c>
      <c r="G88" s="3"/>
      <c r="H88" s="6" t="s">
        <v>132</v>
      </c>
      <c r="I88" s="3"/>
      <c r="J88" s="6" t="s">
        <v>132</v>
      </c>
      <c r="K88" s="3"/>
      <c r="L88" s="6"/>
      <c r="M88" s="3"/>
      <c r="N88" s="6" t="s">
        <v>132</v>
      </c>
      <c r="O88" s="3"/>
      <c r="P88" s="6"/>
      <c r="Q88" s="3"/>
      <c r="R88" s="6" t="s">
        <v>132</v>
      </c>
      <c r="S88" s="5" t="n">
        <f>64000</f>
        <v>64000.0</v>
      </c>
      <c r="T88" s="4" t="str">
        <f>"－"</f>
        <v>－</v>
      </c>
      <c r="U88" s="4"/>
      <c r="V88" s="4"/>
      <c r="W88" s="4" t="str">
        <f>"－"</f>
        <v>－</v>
      </c>
      <c r="X88" s="4"/>
      <c r="Y88" s="4"/>
      <c r="Z88" s="3"/>
      <c r="AA88" s="2" t="str">
        <f>"－"</f>
        <v>－</v>
      </c>
      <c r="AB88" s="2" t="str">
        <f>"－"</f>
        <v>－</v>
      </c>
      <c r="AC88" s="1" t="str">
        <f>"－"</f>
        <v>－</v>
      </c>
    </row>
    <row r="89">
      <c r="A89" s="9" t="s">
        <v>46</v>
      </c>
      <c r="B89" s="8" t="s">
        <v>353</v>
      </c>
      <c r="C89" s="8" t="s">
        <v>354</v>
      </c>
      <c r="D89" s="8" t="s">
        <v>46</v>
      </c>
      <c r="E89" s="7" t="s">
        <v>355</v>
      </c>
      <c r="F89" s="7" t="s">
        <v>294</v>
      </c>
      <c r="G89" s="3"/>
      <c r="H89" s="6" t="s">
        <v>132</v>
      </c>
      <c r="I89" s="3"/>
      <c r="J89" s="6" t="s">
        <v>132</v>
      </c>
      <c r="K89" s="3"/>
      <c r="L89" s="6"/>
      <c r="M89" s="3"/>
      <c r="N89" s="6" t="s">
        <v>132</v>
      </c>
      <c r="O89" s="3"/>
      <c r="P89" s="6"/>
      <c r="Q89" s="3"/>
      <c r="R89" s="6" t="s">
        <v>132</v>
      </c>
      <c r="S89" s="5" t="n">
        <f>12300</f>
        <v>12300.0</v>
      </c>
      <c r="T89" s="4" t="str">
        <f>"－"</f>
        <v>－</v>
      </c>
      <c r="U89" s="4"/>
      <c r="V89" s="4"/>
      <c r="W89" s="4" t="str">
        <f>"－"</f>
        <v>－</v>
      </c>
      <c r="X89" s="4"/>
      <c r="Y89" s="4"/>
      <c r="Z89" s="3" t="s">
        <v>216</v>
      </c>
      <c r="AA89" s="2" t="str">
        <f>"－"</f>
        <v>－</v>
      </c>
      <c r="AB89" s="2" t="str">
        <f>"－"</f>
        <v>－</v>
      </c>
      <c r="AC89" s="1" t="str">
        <f>"－"</f>
        <v>－</v>
      </c>
    </row>
    <row r="90">
      <c r="A90" s="9" t="s">
        <v>46</v>
      </c>
      <c r="B90" s="8" t="s">
        <v>353</v>
      </c>
      <c r="C90" s="8" t="s">
        <v>354</v>
      </c>
      <c r="D90" s="8" t="s">
        <v>49</v>
      </c>
      <c r="E90" s="7" t="s">
        <v>74</v>
      </c>
      <c r="F90" s="7" t="s">
        <v>356</v>
      </c>
      <c r="G90" s="3"/>
      <c r="H90" s="6" t="s">
        <v>132</v>
      </c>
      <c r="I90" s="3"/>
      <c r="J90" s="6" t="s">
        <v>132</v>
      </c>
      <c r="K90" s="3"/>
      <c r="L90" s="6"/>
      <c r="M90" s="3"/>
      <c r="N90" s="6" t="s">
        <v>132</v>
      </c>
      <c r="O90" s="3"/>
      <c r="P90" s="6"/>
      <c r="Q90" s="3"/>
      <c r="R90" s="6" t="s">
        <v>132</v>
      </c>
      <c r="S90" s="5" t="n">
        <f>12300</f>
        <v>12300.0</v>
      </c>
      <c r="T90" s="4" t="str">
        <f>"－"</f>
        <v>－</v>
      </c>
      <c r="U90" s="4"/>
      <c r="V90" s="4"/>
      <c r="W90" s="4" t="str">
        <f>"－"</f>
        <v>－</v>
      </c>
      <c r="X90" s="4"/>
      <c r="Y90" s="4"/>
      <c r="Z90" s="3"/>
      <c r="AA90" s="2" t="str">
        <f>"－"</f>
        <v>－</v>
      </c>
      <c r="AB90" s="2" t="str">
        <f>"－"</f>
        <v>－</v>
      </c>
      <c r="AC90" s="1" t="str">
        <f>"－"</f>
        <v>－</v>
      </c>
    </row>
    <row r="91">
      <c r="A91" s="9" t="s">
        <v>46</v>
      </c>
      <c r="B91" s="8" t="s">
        <v>353</v>
      </c>
      <c r="C91" s="8" t="s">
        <v>354</v>
      </c>
      <c r="D91" s="8" t="s">
        <v>219</v>
      </c>
      <c r="E91" s="7" t="s">
        <v>357</v>
      </c>
      <c r="F91" s="7" t="s">
        <v>358</v>
      </c>
      <c r="G91" s="3"/>
      <c r="H91" s="6" t="s">
        <v>132</v>
      </c>
      <c r="I91" s="3"/>
      <c r="J91" s="6" t="s">
        <v>132</v>
      </c>
      <c r="K91" s="3"/>
      <c r="L91" s="6"/>
      <c r="M91" s="3"/>
      <c r="N91" s="6" t="s">
        <v>132</v>
      </c>
      <c r="O91" s="3"/>
      <c r="P91" s="6"/>
      <c r="Q91" s="3"/>
      <c r="R91" s="6" t="s">
        <v>132</v>
      </c>
      <c r="S91" s="5" t="n">
        <f>12300</f>
        <v>12300.0</v>
      </c>
      <c r="T91" s="4" t="str">
        <f>"－"</f>
        <v>－</v>
      </c>
      <c r="U91" s="4"/>
      <c r="V91" s="4"/>
      <c r="W91" s="4" t="str">
        <f>"－"</f>
        <v>－</v>
      </c>
      <c r="X91" s="4"/>
      <c r="Y91" s="4"/>
      <c r="Z91" s="3"/>
      <c r="AA91" s="2" t="str">
        <f>"－"</f>
        <v>－</v>
      </c>
      <c r="AB91" s="2" t="str">
        <f>"－"</f>
        <v>－</v>
      </c>
      <c r="AC91" s="1" t="str">
        <f>"－"</f>
        <v>－</v>
      </c>
    </row>
    <row r="92">
      <c r="A92" s="9" t="s">
        <v>46</v>
      </c>
      <c r="B92" s="8" t="s">
        <v>353</v>
      </c>
      <c r="C92" s="8" t="s">
        <v>354</v>
      </c>
      <c r="D92" s="8" t="s">
        <v>59</v>
      </c>
      <c r="E92" s="7" t="s">
        <v>82</v>
      </c>
      <c r="F92" s="7" t="s">
        <v>61</v>
      </c>
      <c r="G92" s="3"/>
      <c r="H92" s="6" t="s">
        <v>132</v>
      </c>
      <c r="I92" s="3"/>
      <c r="J92" s="6" t="s">
        <v>132</v>
      </c>
      <c r="K92" s="3"/>
      <c r="L92" s="6"/>
      <c r="M92" s="3"/>
      <c r="N92" s="6" t="s">
        <v>132</v>
      </c>
      <c r="O92" s="3"/>
      <c r="P92" s="6"/>
      <c r="Q92" s="3"/>
      <c r="R92" s="6" t="s">
        <v>132</v>
      </c>
      <c r="S92" s="5" t="n">
        <f>12300</f>
        <v>12300.0</v>
      </c>
      <c r="T92" s="4" t="str">
        <f>"－"</f>
        <v>－</v>
      </c>
      <c r="U92" s="4"/>
      <c r="V92" s="4"/>
      <c r="W92" s="4" t="str">
        <f>"－"</f>
        <v>－</v>
      </c>
      <c r="X92" s="4"/>
      <c r="Y92" s="4"/>
      <c r="Z92" s="3"/>
      <c r="AA92" s="2" t="str">
        <f>"－"</f>
        <v>－</v>
      </c>
      <c r="AB92" s="2" t="str">
        <f>"－"</f>
        <v>－</v>
      </c>
      <c r="AC92" s="1" t="str">
        <f>"－"</f>
        <v>－</v>
      </c>
    </row>
    <row r="93">
      <c r="A93" s="9" t="s">
        <v>46</v>
      </c>
      <c r="B93" s="8" t="s">
        <v>353</v>
      </c>
      <c r="C93" s="8" t="s">
        <v>354</v>
      </c>
      <c r="D93" s="8" t="s">
        <v>224</v>
      </c>
      <c r="E93" s="7" t="s">
        <v>359</v>
      </c>
      <c r="F93" s="7" t="s">
        <v>360</v>
      </c>
      <c r="G93" s="3"/>
      <c r="H93" s="6" t="s">
        <v>132</v>
      </c>
      <c r="I93" s="3"/>
      <c r="J93" s="6" t="s">
        <v>132</v>
      </c>
      <c r="K93" s="3"/>
      <c r="L93" s="6"/>
      <c r="M93" s="3"/>
      <c r="N93" s="6" t="s">
        <v>132</v>
      </c>
      <c r="O93" s="3"/>
      <c r="P93" s="6"/>
      <c r="Q93" s="3"/>
      <c r="R93" s="6" t="s">
        <v>132</v>
      </c>
      <c r="S93" s="5" t="n">
        <f>12300</f>
        <v>12300.0</v>
      </c>
      <c r="T93" s="4" t="str">
        <f>"－"</f>
        <v>－</v>
      </c>
      <c r="U93" s="4"/>
      <c r="V93" s="4"/>
      <c r="W93" s="4" t="str">
        <f>"－"</f>
        <v>－</v>
      </c>
      <c r="X93" s="4"/>
      <c r="Y93" s="4"/>
      <c r="Z93" s="3"/>
      <c r="AA93" s="2" t="str">
        <f>"－"</f>
        <v>－</v>
      </c>
      <c r="AB93" s="2" t="str">
        <f>"－"</f>
        <v>－</v>
      </c>
      <c r="AC93" s="1" t="str">
        <f>"－"</f>
        <v>－</v>
      </c>
    </row>
    <row r="94">
      <c r="A94" s="9" t="s">
        <v>46</v>
      </c>
      <c r="B94" s="8" t="s">
        <v>353</v>
      </c>
      <c r="C94" s="8" t="s">
        <v>354</v>
      </c>
      <c r="D94" s="8" t="s">
        <v>66</v>
      </c>
      <c r="E94" s="7" t="s">
        <v>92</v>
      </c>
      <c r="F94" s="7" t="s">
        <v>68</v>
      </c>
      <c r="G94" s="3"/>
      <c r="H94" s="6" t="s">
        <v>132</v>
      </c>
      <c r="I94" s="3"/>
      <c r="J94" s="6" t="s">
        <v>132</v>
      </c>
      <c r="K94" s="3"/>
      <c r="L94" s="6"/>
      <c r="M94" s="3"/>
      <c r="N94" s="6" t="s">
        <v>132</v>
      </c>
      <c r="O94" s="3"/>
      <c r="P94" s="6"/>
      <c r="Q94" s="3"/>
      <c r="R94" s="6" t="s">
        <v>132</v>
      </c>
      <c r="S94" s="5" t="n">
        <f>12300</f>
        <v>12300.0</v>
      </c>
      <c r="T94" s="4" t="str">
        <f>"－"</f>
        <v>－</v>
      </c>
      <c r="U94" s="4"/>
      <c r="V94" s="4"/>
      <c r="W94" s="4" t="str">
        <f>"－"</f>
        <v>－</v>
      </c>
      <c r="X94" s="4"/>
      <c r="Y94" s="4"/>
      <c r="Z94" s="3"/>
      <c r="AA94" s="2" t="str">
        <f>"－"</f>
        <v>－</v>
      </c>
      <c r="AB94" s="2" t="str">
        <f>"－"</f>
        <v>－</v>
      </c>
      <c r="AC94" s="1" t="str">
        <f>"－"</f>
        <v>－</v>
      </c>
    </row>
    <row r="95">
      <c r="A95" s="9" t="s">
        <v>46</v>
      </c>
      <c r="B95" s="8" t="s">
        <v>353</v>
      </c>
      <c r="C95" s="8" t="s">
        <v>354</v>
      </c>
      <c r="D95" s="8" t="s">
        <v>229</v>
      </c>
      <c r="E95" s="7" t="s">
        <v>361</v>
      </c>
      <c r="F95" s="7" t="s">
        <v>362</v>
      </c>
      <c r="G95" s="3"/>
      <c r="H95" s="6" t="s">
        <v>132</v>
      </c>
      <c r="I95" s="3"/>
      <c r="J95" s="6" t="s">
        <v>132</v>
      </c>
      <c r="K95" s="3"/>
      <c r="L95" s="6"/>
      <c r="M95" s="3"/>
      <c r="N95" s="6" t="s">
        <v>132</v>
      </c>
      <c r="O95" s="3"/>
      <c r="P95" s="6"/>
      <c r="Q95" s="3"/>
      <c r="R95" s="6" t="s">
        <v>132</v>
      </c>
      <c r="S95" s="5" t="n">
        <f>12300</f>
        <v>12300.0</v>
      </c>
      <c r="T95" s="4" t="str">
        <f>"－"</f>
        <v>－</v>
      </c>
      <c r="U95" s="4"/>
      <c r="V95" s="4"/>
      <c r="W95" s="4" t="str">
        <f>"－"</f>
        <v>－</v>
      </c>
      <c r="X95" s="4"/>
      <c r="Y95" s="4"/>
      <c r="Z95" s="3"/>
      <c r="AA95" s="2" t="str">
        <f>"－"</f>
        <v>－</v>
      </c>
      <c r="AB95" s="2" t="str">
        <f>"－"</f>
        <v>－</v>
      </c>
      <c r="AC95" s="1" t="str">
        <f>"－"</f>
        <v>－</v>
      </c>
    </row>
  </sheetData>
  <mergeCells count="32">
    <mergeCell ref="A1:J1"/>
    <mergeCell ref="A2:C2"/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S3:S5"/>
    <mergeCell ref="Z3:AA5"/>
    <mergeCell ref="AB3:AB5"/>
    <mergeCell ref="T3:V3"/>
    <mergeCell ref="W3:Y3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2020-10-20T00:01:10Z</cp:lastPrinted>
  <dcterms:modified xsi:type="dcterms:W3CDTF">2020-10-20T00:01:15Z</dcterms:modified>
</cp:coreProperties>
</file>