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<sst xmlns="http://schemas.openxmlformats.org/spreadsheetml/2006/main" count="1550" uniqueCount="446">
  <si>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</si>
  <si>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</si>
  <si>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</si>
  <si>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</si>
  <si>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</si>
  <si>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</si>
  <si>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</si>
  <si>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</si>
  <si>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</si>
  <si>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</si>
  <si>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</si>
  <si>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</si>
  <si>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</si>
  <si>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</si>
  <si>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</si>
  <si>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</si>
  <si>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</si>
  <si>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</si>
  <si>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</si>
  <si>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</si>
  <si>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</si>
  <si>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</si>
  <si>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</si>
  <si>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</si>
  <si>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</si>
  <si>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</si>
  <si>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</si>
  <si>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</si>
  <si>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</si>
  <si>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</si>
  <si>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</si>
  <si>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</si>
  <si>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</si>
  <si>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</si>
  <si>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</si>
  <si>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</si>
  <si>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</si>
  <si>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</si>
  <si>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</si>
  <si>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</si>
  <si>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</si>
  <si>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</si>
  <si>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</si>
  <si>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</si>
  <si>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</si>
  <si>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</si>
  <si>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2024/01</t>
  </si>
  <si>
    <t>日経225先物</t>
  </si>
  <si>
    <t>Nikkei 225 Futures</t>
  </si>
  <si>
    <t>2024/03</t>
  </si>
  <si>
    <t>2022/09/09</t>
  </si>
  <si>
    <t>2024/03/07</t>
  </si>
  <si>
    <t>04</t>
  </si>
  <si>
    <t>33,430</t>
  </si>
  <si>
    <t>23</t>
  </si>
  <si>
    <t>36,980</t>
  </si>
  <si>
    <t>36,980.0000</t>
  </si>
  <si>
    <t>32,670</t>
  </si>
  <si>
    <t>32,220.0000</t>
  </si>
  <si>
    <t>31</t>
  </si>
  <si>
    <t>36,370</t>
  </si>
  <si>
    <t>2024/06</t>
  </si>
  <si>
    <t>2018/07/17</t>
  </si>
  <si>
    <t>2024/06/13</t>
  </si>
  <si>
    <t>33,170</t>
  </si>
  <si>
    <t>36,710</t>
  </si>
  <si>
    <t>36,700.0000</t>
  </si>
  <si>
    <t>32,410</t>
  </si>
  <si>
    <t>32,470.0000</t>
  </si>
  <si>
    <t>36,110</t>
  </si>
  <si>
    <t>2024/09</t>
  </si>
  <si>
    <t>2023/03/10</t>
  </si>
  <si>
    <t>2024/09/12</t>
  </si>
  <si>
    <t>32,740</t>
  </si>
  <si>
    <t>36,500</t>
  </si>
  <si>
    <t>16</t>
  </si>
  <si>
    <t>35,635.0000</t>
  </si>
  <si>
    <t>10</t>
  </si>
  <si>
    <t>34,117.0000</t>
  </si>
  <si>
    <t>35,900</t>
  </si>
  <si>
    <t>2024/12</t>
  </si>
  <si>
    <t>2024/12/12</t>
  </si>
  <si>
    <t>05</t>
  </si>
  <si>
    <t>32,770</t>
  </si>
  <si>
    <t>36,290</t>
  </si>
  <si>
    <t>36,209.0000</t>
  </si>
  <si>
    <t>32,496.0000</t>
  </si>
  <si>
    <t>30</t>
  </si>
  <si>
    <t>35,520</t>
  </si>
  <si>
    <t>2025/03</t>
  </si>
  <si>
    <t>2023/09/08</t>
  </si>
  <si>
    <t>2025/03/13</t>
  </si>
  <si>
    <t>32,780</t>
  </si>
  <si>
    <t>36,300</t>
  </si>
  <si>
    <t>35,450</t>
  </si>
  <si>
    <t>2025/06</t>
  </si>
  <si>
    <t>2025/06/12</t>
  </si>
  <si>
    <t>11</t>
  </si>
  <si>
    <t>33,580</t>
  </si>
  <si>
    <t>15</t>
  </si>
  <si>
    <t>34,790</t>
  </si>
  <si>
    <t>24</t>
  </si>
  <si>
    <t>35,400.0000</t>
  </si>
  <si>
    <t>35,300.0000</t>
  </si>
  <si>
    <t>17</t>
  </si>
  <si>
    <t>34,270</t>
  </si>
  <si>
    <t>2025/12</t>
  </si>
  <si>
    <t>2025/12/11</t>
  </si>
  <si>
    <t>32,330</t>
  </si>
  <si>
    <t>35,350</t>
  </si>
  <si>
    <t>35,500.0000</t>
  </si>
  <si>
    <t>33,200.0000</t>
  </si>
  <si>
    <t>34,820</t>
  </si>
  <si>
    <t>2026/06</t>
  </si>
  <si>
    <t>2026/06/11</t>
  </si>
  <si>
    <t>34,280</t>
  </si>
  <si>
    <t>2026/12</t>
  </si>
  <si>
    <t>2018/12/14</t>
  </si>
  <si>
    <t>2026/12/10</t>
  </si>
  <si>
    <t>19</t>
  </si>
  <si>
    <t>33,980</t>
  </si>
  <si>
    <t>35,120</t>
  </si>
  <si>
    <t>34,604.0000</t>
  </si>
  <si>
    <t>33,070.0000</t>
  </si>
  <si>
    <t>2027/06</t>
  </si>
  <si>
    <t>2019/06/14</t>
  </si>
  <si>
    <t>2027/06/10</t>
  </si>
  <si>
    <t>－</t>
  </si>
  <si>
    <t>2027/12</t>
  </si>
  <si>
    <t>2019/12/13</t>
  </si>
  <si>
    <t>2027/12/09</t>
  </si>
  <si>
    <t>34,600</t>
  </si>
  <si>
    <t>12</t>
  </si>
  <si>
    <t>33,290.0000</t>
  </si>
  <si>
    <t>2028/06</t>
  </si>
  <si>
    <t>2020/06/12</t>
  </si>
  <si>
    <t>2028/06/08</t>
  </si>
  <si>
    <t>2028/12</t>
  </si>
  <si>
    <t>2020/12/11</t>
  </si>
  <si>
    <t>2028/12/07</t>
  </si>
  <si>
    <t>22</t>
  </si>
  <si>
    <t>33,690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</si>
  <si>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</si>
  <si>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</si>
  <si>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</si>
  <si>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</si>
  <si>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</si>
  <si>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</si>
  <si>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</si>
  <si>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</si>
  <si>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</si>
  <si>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</si>
  <si>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</si>
  <si>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</si>
  <si>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</si>
  <si>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</si>
  <si>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</si>
  <si>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</si>
  <si>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</si>
  <si>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</si>
  <si>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日経225mini</t>
  </si>
  <si>
    <t>Nikkei 225 mini</t>
  </si>
  <si>
    <t>2023/08/10</t>
  </si>
  <si>
    <t>2024/01/11</t>
  </si>
  <si>
    <t>33,445</t>
  </si>
  <si>
    <t>35,300</t>
  </si>
  <si>
    <t>32,685</t>
  </si>
  <si>
    <t>32,243.0000</t>
  </si>
  <si>
    <t>*</t>
  </si>
  <si>
    <t>2024/02</t>
  </si>
  <si>
    <t>2023/10/13</t>
  </si>
  <si>
    <t>2024/02/08</t>
  </si>
  <si>
    <t>33,435</t>
  </si>
  <si>
    <t>37,010</t>
  </si>
  <si>
    <t>37,000.0000</t>
  </si>
  <si>
    <t>32,705.0000</t>
  </si>
  <si>
    <t>36,385</t>
  </si>
  <si>
    <t>33,425</t>
  </si>
  <si>
    <t>36,979.9000</t>
  </si>
  <si>
    <t>32,660</t>
  </si>
  <si>
    <t>32,660.0000</t>
  </si>
  <si>
    <t>2024/04</t>
  </si>
  <si>
    <t>2023/11/10</t>
  </si>
  <si>
    <t>2024/04/11</t>
  </si>
  <si>
    <t>33,260</t>
  </si>
  <si>
    <t>36,745</t>
  </si>
  <si>
    <t>36,690.0000</t>
  </si>
  <si>
    <t>32,405</t>
  </si>
  <si>
    <t>34,755.0000</t>
  </si>
  <si>
    <t>36,100</t>
  </si>
  <si>
    <t>2024/05</t>
  </si>
  <si>
    <t>2024/01/12</t>
  </si>
  <si>
    <t>2024/05/09</t>
  </si>
  <si>
    <t>35,355</t>
  </si>
  <si>
    <t>36,700</t>
  </si>
  <si>
    <t>18</t>
  </si>
  <si>
    <t>35,085</t>
  </si>
  <si>
    <t>36,000</t>
  </si>
  <si>
    <t>36,730</t>
  </si>
  <si>
    <t>36,280.0000</t>
  </si>
  <si>
    <t>33,180</t>
  </si>
  <si>
    <t>36,650</t>
  </si>
  <si>
    <t>32,360</t>
  </si>
  <si>
    <t>36,050</t>
  </si>
  <si>
    <t>32,870</t>
  </si>
  <si>
    <t>36,410</t>
  </si>
  <si>
    <t>32,120</t>
  </si>
  <si>
    <t>35,800</t>
  </si>
  <si>
    <t>32,910</t>
  </si>
  <si>
    <t>36,355</t>
  </si>
  <si>
    <t>32,090</t>
  </si>
  <si>
    <t>35,750</t>
  </si>
  <si>
    <t>32,555</t>
  </si>
  <si>
    <t>36,055</t>
  </si>
  <si>
    <t>32,000</t>
  </si>
  <si>
    <t>35,850</t>
  </si>
  <si>
    <t>31,585</t>
  </si>
  <si>
    <t>35,250</t>
  </si>
  <si>
    <t>32,035</t>
  </si>
  <si>
    <t>35,400</t>
  </si>
  <si>
    <t>31,785</t>
  </si>
  <si>
    <t>35,075</t>
  </si>
  <si>
    <t>31,875</t>
  </si>
  <si>
    <t>35,560</t>
  </si>
  <si>
    <t>31,300</t>
  </si>
  <si>
    <t>34,775</t>
  </si>
  <si>
    <t>31,720</t>
  </si>
  <si>
    <t>34,900</t>
  </si>
  <si>
    <t>34,195</t>
  </si>
  <si>
    <t>31,085</t>
  </si>
  <si>
    <t>35,150</t>
  </si>
  <si>
    <t>34,350</t>
  </si>
  <si>
    <t>30,700</t>
  </si>
  <si>
    <t>34,500</t>
  </si>
  <si>
    <t>34,045</t>
  </si>
  <si>
    <t>31,285</t>
  </si>
  <si>
    <t>34,700</t>
  </si>
  <si>
    <t>33,455</t>
  </si>
  <si>
    <t>日経225マイクロ先物</t>
  </si>
  <si>
    <t>Nikkei 225 Micro Futures</t>
  </si>
  <si>
    <t>33,440</t>
  </si>
  <si>
    <t>35,325</t>
  </si>
  <si>
    <t>33,465</t>
  </si>
  <si>
    <t>37,000</t>
  </si>
  <si>
    <t>32,690</t>
  </si>
  <si>
    <t>36,365</t>
  </si>
  <si>
    <t>33,420</t>
  </si>
  <si>
    <t>36,985</t>
  </si>
  <si>
    <t>33,950</t>
  </si>
  <si>
    <t>36,740</t>
  </si>
  <si>
    <t>36,025</t>
  </si>
  <si>
    <t>36,715</t>
  </si>
  <si>
    <t>36,095</t>
  </si>
  <si>
    <t>TOPIX先物</t>
  </si>
  <si>
    <t>TOPIX Futures</t>
  </si>
  <si>
    <t>2,364.0</t>
  </si>
  <si>
    <t>2,566.0</t>
  </si>
  <si>
    <t>2,572.0000</t>
  </si>
  <si>
    <t>2,334.0</t>
  </si>
  <si>
    <t>2,334.5000</t>
  </si>
  <si>
    <t>2,553.5</t>
  </si>
  <si>
    <t>09</t>
  </si>
  <si>
    <t>2,380.0</t>
  </si>
  <si>
    <t>2,519.0</t>
  </si>
  <si>
    <t>2,515.4000</t>
  </si>
  <si>
    <t>2,371.8000</t>
  </si>
  <si>
    <t>2,503.5000</t>
  </si>
  <si>
    <t>2,483.0000</t>
  </si>
  <si>
    <t>2,481.9000</t>
  </si>
  <si>
    <t>2,344.6000</t>
  </si>
  <si>
    <t>ミニTOPIX先物</t>
  </si>
  <si>
    <t>mini-TOPIX Futures</t>
  </si>
  <si>
    <t>2,362.00</t>
  </si>
  <si>
    <t>2,566.25</t>
  </si>
  <si>
    <t>2,564.9500</t>
  </si>
  <si>
    <t>2,333.50</t>
  </si>
  <si>
    <t>2,333.5000</t>
  </si>
  <si>
    <t>2,554.50</t>
  </si>
  <si>
    <t>2,379.25</t>
  </si>
  <si>
    <t>2,536.00</t>
  </si>
  <si>
    <t>2,378.50</t>
  </si>
  <si>
    <t>2,523.00</t>
  </si>
  <si>
    <t>2,480.00</t>
  </si>
  <si>
    <t>2,528.00</t>
  </si>
  <si>
    <t>2,510.00</t>
  </si>
  <si>
    <t>JPX日経インデックス400先物</t>
  </si>
  <si>
    <t>JPX-Nikkei Index 400 Futures</t>
  </si>
  <si>
    <t>21,350</t>
  </si>
  <si>
    <t>23,235</t>
  </si>
  <si>
    <t>23,210.0000</t>
  </si>
  <si>
    <t>21,080</t>
  </si>
  <si>
    <t>21,095.0000</t>
  </si>
  <si>
    <t>23,075</t>
  </si>
  <si>
    <t>26</t>
  </si>
  <si>
    <t>22,665</t>
  </si>
  <si>
    <t>22,225</t>
  </si>
  <si>
    <t>TOPIX Core30先物</t>
  </si>
  <si>
    <t>TOPIX Core30 Futures</t>
  </si>
  <si>
    <t>1,295.0</t>
  </si>
  <si>
    <t>東証銀行業株価指数先物</t>
  </si>
  <si>
    <t>TOPIX Banks Index Futures</t>
  </si>
  <si>
    <t>259.2</t>
  </si>
  <si>
    <t>271.7</t>
  </si>
  <si>
    <t>280.2400</t>
  </si>
  <si>
    <t>259.0</t>
  </si>
  <si>
    <t>253.5000</t>
  </si>
  <si>
    <t>270.2</t>
  </si>
  <si>
    <t>東証REIT指数先物</t>
  </si>
  <si>
    <t>TSE REIT Index Futures</t>
  </si>
  <si>
    <t>1,787.5</t>
  </si>
  <si>
    <t>1,827.0</t>
  </si>
  <si>
    <t>1,825.6100</t>
  </si>
  <si>
    <t>1,760.5</t>
  </si>
  <si>
    <t>1,766.0000</t>
  </si>
  <si>
    <t>1,788.5</t>
  </si>
  <si>
    <t>RNプライム指数先物</t>
  </si>
  <si>
    <t>RN Prime Index Futures</t>
  </si>
  <si>
    <t>東証グロース市場250指数先物</t>
  </si>
  <si>
    <t>TSE Growth Market 250 Index Futures</t>
  </si>
  <si>
    <t>704.0</t>
  </si>
  <si>
    <t>721.0</t>
  </si>
  <si>
    <t>721.0000</t>
  </si>
  <si>
    <t>675.0</t>
  </si>
  <si>
    <t>675.0000</t>
  </si>
  <si>
    <t>710.0</t>
  </si>
  <si>
    <t>702.0</t>
  </si>
  <si>
    <t>715.0</t>
  </si>
  <si>
    <t>671.0</t>
  </si>
  <si>
    <t>693.0</t>
  </si>
  <si>
    <t>697.0</t>
  </si>
  <si>
    <t>25</t>
  </si>
  <si>
    <t>690.0</t>
  </si>
  <si>
    <t>NYダウ先物</t>
  </si>
  <si>
    <t>DJIA Futures</t>
  </si>
  <si>
    <t>2023/03/20</t>
  </si>
  <si>
    <t>2024/03/15</t>
  </si>
  <si>
    <t>38,018</t>
  </si>
  <si>
    <t>38,626</t>
  </si>
  <si>
    <t>38,600.0000</t>
  </si>
  <si>
    <t>37,300</t>
  </si>
  <si>
    <t>37,417.0000</t>
  </si>
  <si>
    <t>38,598</t>
  </si>
  <si>
    <t>2023/06/19</t>
  </si>
  <si>
    <t>2024/06/21</t>
  </si>
  <si>
    <t>38,250</t>
  </si>
  <si>
    <t>38,888</t>
  </si>
  <si>
    <t>37,524</t>
  </si>
  <si>
    <t>2023/09/19</t>
  </si>
  <si>
    <t>2024/09/20</t>
  </si>
  <si>
    <t>2023/12/18</t>
  </si>
  <si>
    <t>2024/12/20</t>
  </si>
  <si>
    <t>台湾加権指数先物</t>
  </si>
  <si>
    <t>TAIEX Futures</t>
  </si>
  <si>
    <t>2023/11/15</t>
  </si>
  <si>
    <t>2024/01/16</t>
  </si>
  <si>
    <t>2023/12/20</t>
  </si>
  <si>
    <t>2024/02/20</t>
  </si>
  <si>
    <t>2023/04/19</t>
  </si>
  <si>
    <t>2024/03/19</t>
  </si>
  <si>
    <t>2023/07/19</t>
  </si>
  <si>
    <t>2024/06/18</t>
  </si>
  <si>
    <t>2023/10/18</t>
  </si>
  <si>
    <t>2024/09/17</t>
  </si>
  <si>
    <t>2024/01/17</t>
  </si>
  <si>
    <t>2024/12/17</t>
  </si>
  <si>
    <t>FTSE中国50指数先物</t>
  </si>
  <si>
    <t>FTSE China 50 Index Futures</t>
  </si>
  <si>
    <t>2023/11/30</t>
  </si>
  <si>
    <t>2024/01/30</t>
  </si>
  <si>
    <t>2023/12/29</t>
  </si>
  <si>
    <t>2024/02/28</t>
  </si>
  <si>
    <t>2023/07/31</t>
  </si>
  <si>
    <t>2024/03/27</t>
  </si>
  <si>
    <t>2023/10/31</t>
  </si>
  <si>
    <t>2024/06/27</t>
  </si>
  <si>
    <t>2024/01/31</t>
  </si>
  <si>
    <t>2024/09/27</t>
  </si>
  <si>
    <t>日経平均・配当指数先物</t>
  </si>
  <si>
    <t>Nikkei 225 Dividend Index Futures</t>
  </si>
  <si>
    <t>2023/12</t>
  </si>
  <si>
    <t>2016/01/04</t>
  </si>
  <si>
    <t>2024/03/29</t>
  </si>
  <si>
    <t>645.0000</t>
  </si>
  <si>
    <t>2017/01/04</t>
  </si>
  <si>
    <t>2025/03/31</t>
  </si>
  <si>
    <t>682.0000</t>
  </si>
  <si>
    <t>2018/01/04</t>
  </si>
  <si>
    <t>2026/03/31</t>
  </si>
  <si>
    <t>687.0000</t>
  </si>
  <si>
    <t>2019/01/04</t>
  </si>
  <si>
    <t>2027/03/31</t>
  </si>
  <si>
    <t>690.0000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</si>
  <si>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</si>
  <si>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</si>
  <si>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</si>
  <si>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</si>
  <si>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</si>
  <si>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</si>
  <si>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</si>
  <si>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</si>
  <si>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</si>
  <si>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</si>
  <si>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</si>
  <si>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</si>
  <si>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2023/05/10</t>
  </si>
  <si>
    <t>2024/01/09</t>
  </si>
  <si>
    <t>18.60</t>
  </si>
  <si>
    <t>19.30</t>
  </si>
  <si>
    <t>18.40</t>
  </si>
  <si>
    <t>19.10</t>
  </si>
  <si>
    <t>2023/06/14</t>
  </si>
  <si>
    <t>2024/02/06</t>
  </si>
  <si>
    <t>20.65</t>
  </si>
  <si>
    <t>21.50</t>
  </si>
  <si>
    <t>18.80</t>
  </si>
  <si>
    <t>2023/07/11</t>
  </si>
  <si>
    <t>2024/03/12</t>
  </si>
  <si>
    <t>20.95</t>
  </si>
  <si>
    <t>22.10</t>
  </si>
  <si>
    <t>20.60</t>
  </si>
  <si>
    <t>2023/08/09</t>
  </si>
  <si>
    <t>2024/04/09</t>
  </si>
  <si>
    <t>21.80</t>
  </si>
  <si>
    <t>20.75</t>
  </si>
  <si>
    <t>2023/09/13</t>
  </si>
  <si>
    <t>2024/05/14</t>
  </si>
  <si>
    <t>21.00</t>
  </si>
  <si>
    <t>20.05</t>
  </si>
  <si>
    <t>2023/10/11</t>
  </si>
  <si>
    <t>2024/06/11</t>
  </si>
  <si>
    <t>20.00</t>
  </si>
  <si>
    <t>2024/07</t>
  </si>
  <si>
    <t>2023/11/08</t>
  </si>
  <si>
    <t>2024/07/09</t>
  </si>
  <si>
    <t>29</t>
  </si>
  <si>
    <t>2024/08</t>
  </si>
  <si>
    <t>2023/12/13</t>
  </si>
  <si>
    <t>2024/08/13</t>
  </si>
  <si>
    <t>2024/01/10</t>
  </si>
  <si>
    <t>2024/09/10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</si>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</sst>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21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54</v>
      </c>
      <c r="K7" s="17" t="s">
        <v>55</v>
      </c>
      <c r="L7" s="16" t="s">
        <v>54</v>
      </c>
      <c r="M7" s="17" t="s">
        <v>56</v>
      </c>
      <c r="N7" s="16" t="s">
        <v>52</v>
      </c>
      <c r="O7" s="17" t="s">
        <v>57</v>
      </c>
      <c r="P7" s="16" t="s">
        <v>52</v>
      </c>
      <c r="Q7" s="17" t="s">
        <v>58</v>
      </c>
      <c r="R7" s="16" t="s">
        <v>59</v>
      </c>
      <c r="S7" s="17" t="s">
        <v>60</v>
      </c>
      <c r="T7" s="18" t="n">
        <f>35477.37</f>
        <v>35477.37</v>
      </c>
      <c r="U7" s="19" t="n">
        <f>1362153</f>
        <v>1362153.0</v>
      </c>
      <c r="V7" s="19" t="n">
        <v>229530.0</v>
      </c>
      <c r="W7" s="23" t="n">
        <v>1210.0</v>
      </c>
      <c r="X7" s="19" t="n">
        <f>48134149764638</f>
        <v>4.8134149764638E13</v>
      </c>
      <c r="Y7" s="19" t="n">
        <v>8.115729412638E12</v>
      </c>
      <c r="Z7" s="23" t="n">
        <v>4.2656742E10</v>
      </c>
      <c r="AA7" s="16"/>
      <c r="AB7" s="20" t="n">
        <f>207791</f>
        <v>207791.0</v>
      </c>
      <c r="AC7" s="21" t="n">
        <f>19</f>
        <v>19.0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61</v>
      </c>
      <c r="F8" s="15" t="s">
        <v>62</v>
      </c>
      <c r="G8" s="15" t="s">
        <v>63</v>
      </c>
      <c r="H8" s="16" t="s">
        <v>52</v>
      </c>
      <c r="I8" s="17" t="s">
        <v>64</v>
      </c>
      <c r="J8" s="16" t="s">
        <v>54</v>
      </c>
      <c r="K8" s="17" t="s">
        <v>65</v>
      </c>
      <c r="L8" s="16" t="s">
        <v>54</v>
      </c>
      <c r="M8" s="17" t="s">
        <v>66</v>
      </c>
      <c r="N8" s="16" t="s">
        <v>52</v>
      </c>
      <c r="O8" s="17" t="s">
        <v>67</v>
      </c>
      <c r="P8" s="16" t="s">
        <v>52</v>
      </c>
      <c r="Q8" s="17" t="s">
        <v>68</v>
      </c>
      <c r="R8" s="16" t="s">
        <v>59</v>
      </c>
      <c r="S8" s="17" t="s">
        <v>69</v>
      </c>
      <c r="T8" s="18" t="n">
        <f>35216.84</f>
        <v>35216.84</v>
      </c>
      <c r="U8" s="19" t="n">
        <f>31005</f>
        <v>31005.0</v>
      </c>
      <c r="V8" s="19" t="n">
        <v>13887.0</v>
      </c>
      <c r="W8" s="23" t="n">
        <v>1210.0</v>
      </c>
      <c r="X8" s="19" t="n">
        <f>1088985155400</f>
        <v>1.0889851554E12</v>
      </c>
      <c r="Y8" s="19" t="n">
        <v>4.859923314E11</v>
      </c>
      <c r="Z8" s="23" t="n">
        <v>4.2336314E10</v>
      </c>
      <c r="AA8" s="16"/>
      <c r="AB8" s="20" t="n">
        <f>25356</f>
        <v>25356.0</v>
      </c>
      <c r="AC8" s="21" t="n">
        <f>19</f>
        <v>19.0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70</v>
      </c>
      <c r="F9" s="15" t="s">
        <v>71</v>
      </c>
      <c r="G9" s="15" t="s">
        <v>72</v>
      </c>
      <c r="H9" s="16" t="s">
        <v>52</v>
      </c>
      <c r="I9" s="17" t="s">
        <v>73</v>
      </c>
      <c r="J9" s="16" t="s">
        <v>54</v>
      </c>
      <c r="K9" s="17" t="s">
        <v>74</v>
      </c>
      <c r="L9" s="16" t="s">
        <v>75</v>
      </c>
      <c r="M9" s="17" t="s">
        <v>76</v>
      </c>
      <c r="N9" s="16" t="s">
        <v>52</v>
      </c>
      <c r="O9" s="17" t="s">
        <v>73</v>
      </c>
      <c r="P9" s="16" t="s">
        <v>77</v>
      </c>
      <c r="Q9" s="17" t="s">
        <v>78</v>
      </c>
      <c r="R9" s="16" t="s">
        <v>59</v>
      </c>
      <c r="S9" s="17" t="s">
        <v>79</v>
      </c>
      <c r="T9" s="18" t="n">
        <f>35153.16</f>
        <v>35153.16</v>
      </c>
      <c r="U9" s="19" t="n">
        <f>935</f>
        <v>935.0</v>
      </c>
      <c r="V9" s="19" t="n">
        <v>775.0</v>
      </c>
      <c r="W9" s="23"/>
      <c r="X9" s="19" t="n">
        <f>33037820000</f>
        <v>3.303782E10</v>
      </c>
      <c r="Y9" s="19" t="n">
        <v>2.746475E10</v>
      </c>
      <c r="Z9" s="23"/>
      <c r="AA9" s="16"/>
      <c r="AB9" s="20" t="n">
        <f>1840</f>
        <v>1840.0</v>
      </c>
      <c r="AC9" s="21" t="n">
        <f>18</f>
        <v>18.0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80</v>
      </c>
      <c r="F10" s="15" t="s">
        <v>62</v>
      </c>
      <c r="G10" s="15" t="s">
        <v>81</v>
      </c>
      <c r="H10" s="16" t="s">
        <v>82</v>
      </c>
      <c r="I10" s="17" t="s">
        <v>83</v>
      </c>
      <c r="J10" s="16" t="s">
        <v>54</v>
      </c>
      <c r="K10" s="17" t="s">
        <v>84</v>
      </c>
      <c r="L10" s="16" t="s">
        <v>54</v>
      </c>
      <c r="M10" s="17" t="s">
        <v>85</v>
      </c>
      <c r="N10" s="16" t="s">
        <v>82</v>
      </c>
      <c r="O10" s="17" t="s">
        <v>83</v>
      </c>
      <c r="P10" s="16" t="s">
        <v>52</v>
      </c>
      <c r="Q10" s="17" t="s">
        <v>86</v>
      </c>
      <c r="R10" s="16" t="s">
        <v>87</v>
      </c>
      <c r="S10" s="17" t="s">
        <v>88</v>
      </c>
      <c r="T10" s="18" t="n">
        <f>34912.63</f>
        <v>34912.63</v>
      </c>
      <c r="U10" s="19" t="n">
        <f>12449</f>
        <v>12449.0</v>
      </c>
      <c r="V10" s="19" t="n">
        <v>12353.0</v>
      </c>
      <c r="W10" s="23"/>
      <c r="X10" s="19" t="n">
        <f>434954395000</f>
        <v>4.34954395E11</v>
      </c>
      <c r="Y10" s="19" t="n">
        <v>4.31613855E11</v>
      </c>
      <c r="Z10" s="23"/>
      <c r="AA10" s="16"/>
      <c r="AB10" s="20" t="n">
        <f>36419</f>
        <v>36419.0</v>
      </c>
      <c r="AC10" s="21" t="n">
        <f>17</f>
        <v>17.0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89</v>
      </c>
      <c r="F11" s="15" t="s">
        <v>90</v>
      </c>
      <c r="G11" s="15" t="s">
        <v>91</v>
      </c>
      <c r="H11" s="16" t="s">
        <v>82</v>
      </c>
      <c r="I11" s="17" t="s">
        <v>92</v>
      </c>
      <c r="J11" s="16" t="s">
        <v>54</v>
      </c>
      <c r="K11" s="17" t="s">
        <v>93</v>
      </c>
      <c r="L11" s="16"/>
      <c r="M11" s="17"/>
      <c r="N11" s="16" t="s">
        <v>82</v>
      </c>
      <c r="O11" s="17" t="s">
        <v>83</v>
      </c>
      <c r="P11" s="16"/>
      <c r="Q11" s="17"/>
      <c r="R11" s="16" t="s">
        <v>59</v>
      </c>
      <c r="S11" s="17" t="s">
        <v>94</v>
      </c>
      <c r="T11" s="18" t="n">
        <f>34854.74</f>
        <v>34854.74</v>
      </c>
      <c r="U11" s="19" t="n">
        <f>116</f>
        <v>116.0</v>
      </c>
      <c r="V11" s="19"/>
      <c r="W11" s="23"/>
      <c r="X11" s="19" t="n">
        <f>4110310000</f>
        <v>4.11031E9</v>
      </c>
      <c r="Y11" s="19"/>
      <c r="Z11" s="23"/>
      <c r="AA11" s="16"/>
      <c r="AB11" s="20" t="n">
        <f>51</f>
        <v>51.0</v>
      </c>
      <c r="AC11" s="21" t="n">
        <f>14</f>
        <v>14.0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95</v>
      </c>
      <c r="F12" s="15" t="s">
        <v>62</v>
      </c>
      <c r="G12" s="15" t="s">
        <v>96</v>
      </c>
      <c r="H12" s="16" t="s">
        <v>97</v>
      </c>
      <c r="I12" s="17" t="s">
        <v>98</v>
      </c>
      <c r="J12" s="16" t="s">
        <v>99</v>
      </c>
      <c r="K12" s="17" t="s">
        <v>100</v>
      </c>
      <c r="L12" s="16" t="s">
        <v>101</v>
      </c>
      <c r="M12" s="17" t="s">
        <v>102</v>
      </c>
      <c r="N12" s="16" t="s">
        <v>97</v>
      </c>
      <c r="O12" s="17" t="s">
        <v>98</v>
      </c>
      <c r="P12" s="16" t="s">
        <v>101</v>
      </c>
      <c r="Q12" s="17" t="s">
        <v>103</v>
      </c>
      <c r="R12" s="16" t="s">
        <v>104</v>
      </c>
      <c r="S12" s="17" t="s">
        <v>105</v>
      </c>
      <c r="T12" s="18" t="n">
        <f>34613.68</f>
        <v>34613.68</v>
      </c>
      <c r="U12" s="19" t="n">
        <f>87</f>
        <v>87.0</v>
      </c>
      <c r="V12" s="19" t="n">
        <v>58.0</v>
      </c>
      <c r="W12" s="23"/>
      <c r="X12" s="19" t="n">
        <f>3038020000</f>
        <v>3.03802E9</v>
      </c>
      <c r="Y12" s="19" t="n">
        <v>2.0503E9</v>
      </c>
      <c r="Z12" s="23"/>
      <c r="AA12" s="16"/>
      <c r="AB12" s="20" t="n">
        <f>917</f>
        <v>917.0</v>
      </c>
      <c r="AC12" s="21" t="n">
        <f>3</f>
        <v>3.0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106</v>
      </c>
      <c r="F13" s="15" t="s">
        <v>62</v>
      </c>
      <c r="G13" s="15" t="s">
        <v>107</v>
      </c>
      <c r="H13" s="16" t="s">
        <v>82</v>
      </c>
      <c r="I13" s="17" t="s">
        <v>108</v>
      </c>
      <c r="J13" s="16" t="s">
        <v>54</v>
      </c>
      <c r="K13" s="17" t="s">
        <v>109</v>
      </c>
      <c r="L13" s="16" t="s">
        <v>54</v>
      </c>
      <c r="M13" s="17" t="s">
        <v>110</v>
      </c>
      <c r="N13" s="16" t="s">
        <v>82</v>
      </c>
      <c r="O13" s="17" t="s">
        <v>108</v>
      </c>
      <c r="P13" s="16" t="s">
        <v>77</v>
      </c>
      <c r="Q13" s="17" t="s">
        <v>111</v>
      </c>
      <c r="R13" s="16" t="s">
        <v>59</v>
      </c>
      <c r="S13" s="17" t="s">
        <v>112</v>
      </c>
      <c r="T13" s="18" t="n">
        <f>34360.53</f>
        <v>34360.53</v>
      </c>
      <c r="U13" s="19" t="n">
        <f>2466</f>
        <v>2466.0</v>
      </c>
      <c r="V13" s="19" t="n">
        <v>2415.0</v>
      </c>
      <c r="W13" s="23"/>
      <c r="X13" s="19" t="n">
        <f>84723839860</f>
        <v>8.472383986E10</v>
      </c>
      <c r="Y13" s="19" t="n">
        <v>8.296249986E10</v>
      </c>
      <c r="Z13" s="23"/>
      <c r="AA13" s="16"/>
      <c r="AB13" s="20" t="n">
        <f>8641</f>
        <v>8641.0</v>
      </c>
      <c r="AC13" s="21" t="n">
        <f>15</f>
        <v>15.0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113</v>
      </c>
      <c r="F14" s="15" t="s">
        <v>62</v>
      </c>
      <c r="G14" s="15" t="s">
        <v>114</v>
      </c>
      <c r="H14" s="16" t="s">
        <v>99</v>
      </c>
      <c r="I14" s="17" t="s">
        <v>115</v>
      </c>
      <c r="J14" s="16" t="s">
        <v>99</v>
      </c>
      <c r="K14" s="17" t="s">
        <v>115</v>
      </c>
      <c r="L14" s="16"/>
      <c r="M14" s="17"/>
      <c r="N14" s="16" t="s">
        <v>99</v>
      </c>
      <c r="O14" s="17" t="s">
        <v>115</v>
      </c>
      <c r="P14" s="16"/>
      <c r="Q14" s="17"/>
      <c r="R14" s="16" t="s">
        <v>99</v>
      </c>
      <c r="S14" s="17" t="s">
        <v>115</v>
      </c>
      <c r="T14" s="18" t="n">
        <f>34100</f>
        <v>34100.0</v>
      </c>
      <c r="U14" s="19" t="n">
        <f>1</f>
        <v>1.0</v>
      </c>
      <c r="V14" s="19"/>
      <c r="W14" s="23"/>
      <c r="X14" s="19" t="n">
        <f>34280000</f>
        <v>3.428E7</v>
      </c>
      <c r="Y14" s="19"/>
      <c r="Z14" s="23"/>
      <c r="AA14" s="16"/>
      <c r="AB14" s="20" t="n">
        <f>218</f>
        <v>218.0</v>
      </c>
      <c r="AC14" s="21" t="n">
        <f>1</f>
        <v>1.0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116</v>
      </c>
      <c r="F15" s="15" t="s">
        <v>117</v>
      </c>
      <c r="G15" s="15" t="s">
        <v>118</v>
      </c>
      <c r="H15" s="16" t="s">
        <v>119</v>
      </c>
      <c r="I15" s="17" t="s">
        <v>120</v>
      </c>
      <c r="J15" s="16" t="s">
        <v>54</v>
      </c>
      <c r="K15" s="17" t="s">
        <v>121</v>
      </c>
      <c r="L15" s="16" t="s">
        <v>101</v>
      </c>
      <c r="M15" s="17" t="s">
        <v>122</v>
      </c>
      <c r="N15" s="16" t="s">
        <v>119</v>
      </c>
      <c r="O15" s="17" t="s">
        <v>120</v>
      </c>
      <c r="P15" s="16" t="s">
        <v>97</v>
      </c>
      <c r="Q15" s="17" t="s">
        <v>123</v>
      </c>
      <c r="R15" s="16" t="s">
        <v>54</v>
      </c>
      <c r="S15" s="17" t="s">
        <v>121</v>
      </c>
      <c r="T15" s="18" t="n">
        <f>33890</f>
        <v>33890.0</v>
      </c>
      <c r="U15" s="19" t="n">
        <f>354</f>
        <v>354.0</v>
      </c>
      <c r="V15" s="19" t="n">
        <v>350.0</v>
      </c>
      <c r="W15" s="23"/>
      <c r="X15" s="19" t="n">
        <f>11924810000</f>
        <v>1.192481E10</v>
      </c>
      <c r="Y15" s="19" t="n">
        <v>1.17857E10</v>
      </c>
      <c r="Z15" s="23"/>
      <c r="AA15" s="16"/>
      <c r="AB15" s="20" t="n">
        <f>3818</f>
        <v>3818.0</v>
      </c>
      <c r="AC15" s="21" t="n">
        <f>3</f>
        <v>3.0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124</v>
      </c>
      <c r="F16" s="15" t="s">
        <v>125</v>
      </c>
      <c r="G16" s="15" t="s">
        <v>126</v>
      </c>
      <c r="H16" s="16"/>
      <c r="I16" s="17" t="s">
        <v>127</v>
      </c>
      <c r="J16" s="16"/>
      <c r="K16" s="17" t="s">
        <v>127</v>
      </c>
      <c r="L16" s="16"/>
      <c r="M16" s="17"/>
      <c r="N16" s="16"/>
      <c r="O16" s="17" t="s">
        <v>127</v>
      </c>
      <c r="P16" s="16"/>
      <c r="Q16" s="17"/>
      <c r="R16" s="16"/>
      <c r="S16" s="17" t="s">
        <v>127</v>
      </c>
      <c r="T16" s="18" t="n">
        <f>33689.47</f>
        <v>33689.47</v>
      </c>
      <c r="U16" s="19" t="str">
        <f>"－"</f>
        <v>－</v>
      </c>
      <c r="V16" s="19"/>
      <c r="W16" s="23"/>
      <c r="X16" s="19" t="str">
        <f>"－"</f>
        <v>－</v>
      </c>
      <c r="Y16" s="19"/>
      <c r="Z16" s="23"/>
      <c r="AA16" s="16"/>
      <c r="AB16" s="20" t="n">
        <f>38</f>
        <v>38.0</v>
      </c>
      <c r="AC16" s="21" t="str">
        <f>"－"</f>
        <v>－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128</v>
      </c>
      <c r="F17" s="15" t="s">
        <v>129</v>
      </c>
      <c r="G17" s="15" t="s">
        <v>130</v>
      </c>
      <c r="H17" s="16" t="s">
        <v>54</v>
      </c>
      <c r="I17" s="17" t="s">
        <v>131</v>
      </c>
      <c r="J17" s="16" t="s">
        <v>54</v>
      </c>
      <c r="K17" s="17" t="s">
        <v>131</v>
      </c>
      <c r="L17" s="16" t="s">
        <v>132</v>
      </c>
      <c r="M17" s="17" t="s">
        <v>133</v>
      </c>
      <c r="N17" s="16" t="s">
        <v>54</v>
      </c>
      <c r="O17" s="17" t="s">
        <v>131</v>
      </c>
      <c r="P17" s="16" t="s">
        <v>132</v>
      </c>
      <c r="Q17" s="17" t="s">
        <v>133</v>
      </c>
      <c r="R17" s="16" t="s">
        <v>54</v>
      </c>
      <c r="S17" s="17" t="s">
        <v>131</v>
      </c>
      <c r="T17" s="18" t="n">
        <f>33484.21</f>
        <v>33484.21</v>
      </c>
      <c r="U17" s="19" t="n">
        <f>101</f>
        <v>101.0</v>
      </c>
      <c r="V17" s="19" t="n">
        <v>100.0</v>
      </c>
      <c r="W17" s="23"/>
      <c r="X17" s="19" t="n">
        <f>3363600000</f>
        <v>3.3636E9</v>
      </c>
      <c r="Y17" s="19" t="n">
        <v>3.329E9</v>
      </c>
      <c r="Z17" s="23"/>
      <c r="AA17" s="16"/>
      <c r="AB17" s="20" t="n">
        <f>1967</f>
        <v>1967.0</v>
      </c>
      <c r="AC17" s="21" t="n">
        <f>1</f>
        <v>1.0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134</v>
      </c>
      <c r="F18" s="15" t="s">
        <v>135</v>
      </c>
      <c r="G18" s="15" t="s">
        <v>136</v>
      </c>
      <c r="H18" s="16"/>
      <c r="I18" s="17" t="s">
        <v>127</v>
      </c>
      <c r="J18" s="16"/>
      <c r="K18" s="17" t="s">
        <v>127</v>
      </c>
      <c r="L18" s="16"/>
      <c r="M18" s="17"/>
      <c r="N18" s="16"/>
      <c r="O18" s="17" t="s">
        <v>127</v>
      </c>
      <c r="P18" s="16"/>
      <c r="Q18" s="17"/>
      <c r="R18" s="16"/>
      <c r="S18" s="17" t="s">
        <v>127</v>
      </c>
      <c r="T18" s="18" t="n">
        <f>33316.84</f>
        <v>33316.84</v>
      </c>
      <c r="U18" s="19" t="str">
        <f>"－"</f>
        <v>－</v>
      </c>
      <c r="V18" s="19"/>
      <c r="W18" s="23"/>
      <c r="X18" s="19" t="str">
        <f>"－"</f>
        <v>－</v>
      </c>
      <c r="Y18" s="19"/>
      <c r="Z18" s="23"/>
      <c r="AA18" s="16"/>
      <c r="AB18" s="20" t="n">
        <f>2</f>
        <v>2.0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137</v>
      </c>
      <c r="F19" s="15" t="s">
        <v>138</v>
      </c>
      <c r="G19" s="15" t="s">
        <v>139</v>
      </c>
      <c r="H19" s="16" t="s">
        <v>140</v>
      </c>
      <c r="I19" s="17" t="s">
        <v>141</v>
      </c>
      <c r="J19" s="16" t="s">
        <v>140</v>
      </c>
      <c r="K19" s="17" t="s">
        <v>141</v>
      </c>
      <c r="L19" s="16"/>
      <c r="M19" s="17"/>
      <c r="N19" s="16" t="s">
        <v>140</v>
      </c>
      <c r="O19" s="17" t="s">
        <v>141</v>
      </c>
      <c r="P19" s="16"/>
      <c r="Q19" s="17"/>
      <c r="R19" s="16" t="s">
        <v>140</v>
      </c>
      <c r="S19" s="17" t="s">
        <v>141</v>
      </c>
      <c r="T19" s="18" t="n">
        <f>33143.68</f>
        <v>33143.68</v>
      </c>
      <c r="U19" s="19" t="n">
        <f>1</f>
        <v>1.0</v>
      </c>
      <c r="V19" s="19"/>
      <c r="W19" s="23"/>
      <c r="X19" s="19" t="n">
        <f>33690000</f>
        <v>3.369E7</v>
      </c>
      <c r="Y19" s="19"/>
      <c r="Z19" s="23"/>
      <c r="AA19" s="16"/>
      <c r="AB19" s="20" t="n">
        <f>891</f>
        <v>891.0</v>
      </c>
      <c r="AC19" s="21" t="n">
        <f>1</f>
        <v>1.0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142</v>
      </c>
      <c r="F20" s="15" t="s">
        <v>143</v>
      </c>
      <c r="G20" s="15" t="s">
        <v>144</v>
      </c>
      <c r="H20" s="16"/>
      <c r="I20" s="17" t="s">
        <v>127</v>
      </c>
      <c r="J20" s="16"/>
      <c r="K20" s="17" t="s">
        <v>127</v>
      </c>
      <c r="L20" s="16"/>
      <c r="M20" s="17"/>
      <c r="N20" s="16"/>
      <c r="O20" s="17" t="s">
        <v>127</v>
      </c>
      <c r="P20" s="16"/>
      <c r="Q20" s="17"/>
      <c r="R20" s="16"/>
      <c r="S20" s="17" t="s">
        <v>127</v>
      </c>
      <c r="T20" s="18" t="n">
        <f>32972.11</f>
        <v>32972.11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str">
        <f>"－"</f>
        <v>－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145</v>
      </c>
      <c r="F21" s="15" t="s">
        <v>146</v>
      </c>
      <c r="G21" s="15" t="s">
        <v>147</v>
      </c>
      <c r="H21" s="16"/>
      <c r="I21" s="17" t="s">
        <v>127</v>
      </c>
      <c r="J21" s="16"/>
      <c r="K21" s="17" t="s">
        <v>127</v>
      </c>
      <c r="L21" s="16"/>
      <c r="M21" s="17"/>
      <c r="N21" s="16"/>
      <c r="O21" s="17" t="s">
        <v>127</v>
      </c>
      <c r="P21" s="16"/>
      <c r="Q21" s="17"/>
      <c r="R21" s="16"/>
      <c r="S21" s="17" t="s">
        <v>127</v>
      </c>
      <c r="T21" s="18" t="n">
        <f>32848.95</f>
        <v>32848.95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148</v>
      </c>
      <c r="F22" s="15" t="s">
        <v>149</v>
      </c>
      <c r="G22" s="15" t="s">
        <v>150</v>
      </c>
      <c r="H22" s="16"/>
      <c r="I22" s="17" t="s">
        <v>127</v>
      </c>
      <c r="J22" s="16"/>
      <c r="K22" s="17" t="s">
        <v>127</v>
      </c>
      <c r="L22" s="16"/>
      <c r="M22" s="17"/>
      <c r="N22" s="16"/>
      <c r="O22" s="17" t="s">
        <v>127</v>
      </c>
      <c r="P22" s="16"/>
      <c r="Q22" s="17"/>
      <c r="R22" s="16"/>
      <c r="S22" s="17" t="s">
        <v>127</v>
      </c>
      <c r="T22" s="18" t="n">
        <f>32729.47</f>
        <v>32729.47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151</v>
      </c>
      <c r="F23" s="15" t="s">
        <v>152</v>
      </c>
      <c r="G23" s="15" t="s">
        <v>153</v>
      </c>
      <c r="H23" s="16"/>
      <c r="I23" s="17" t="s">
        <v>127</v>
      </c>
      <c r="J23" s="16"/>
      <c r="K23" s="17" t="s">
        <v>127</v>
      </c>
      <c r="L23" s="16"/>
      <c r="M23" s="17"/>
      <c r="N23" s="16"/>
      <c r="O23" s="17" t="s">
        <v>127</v>
      </c>
      <c r="P23" s="16"/>
      <c r="Q23" s="17"/>
      <c r="R23" s="16"/>
      <c r="S23" s="17" t="s">
        <v>127</v>
      </c>
      <c r="T23" s="18" t="n">
        <f>32643.16</f>
        <v>32643.16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154</v>
      </c>
      <c r="F24" s="15" t="s">
        <v>155</v>
      </c>
      <c r="G24" s="15" t="s">
        <v>156</v>
      </c>
      <c r="H24" s="16"/>
      <c r="I24" s="17" t="s">
        <v>127</v>
      </c>
      <c r="J24" s="16"/>
      <c r="K24" s="17" t="s">
        <v>127</v>
      </c>
      <c r="L24" s="16"/>
      <c r="M24" s="17"/>
      <c r="N24" s="16"/>
      <c r="O24" s="17" t="s">
        <v>127</v>
      </c>
      <c r="P24" s="16"/>
      <c r="Q24" s="17"/>
      <c r="R24" s="16"/>
      <c r="S24" s="17" t="s">
        <v>127</v>
      </c>
      <c r="T24" s="18" t="n">
        <f>32501.05</f>
        <v>32501.05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157</v>
      </c>
      <c r="F25" s="15" t="s">
        <v>158</v>
      </c>
      <c r="G25" s="15" t="s">
        <v>159</v>
      </c>
      <c r="H25" s="16"/>
      <c r="I25" s="17" t="s">
        <v>127</v>
      </c>
      <c r="J25" s="16"/>
      <c r="K25" s="17" t="s">
        <v>127</v>
      </c>
      <c r="L25" s="16"/>
      <c r="M25" s="17"/>
      <c r="N25" s="16"/>
      <c r="O25" s="17" t="s">
        <v>127</v>
      </c>
      <c r="P25" s="16"/>
      <c r="Q25" s="17"/>
      <c r="R25" s="16"/>
      <c r="S25" s="17" t="s">
        <v>127</v>
      </c>
      <c r="T25" s="18" t="n">
        <f>32430.53</f>
        <v>32430.53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160</v>
      </c>
      <c r="C26" s="14" t="s">
        <v>161</v>
      </c>
      <c r="D26" s="22"/>
      <c r="E26" s="14" t="s">
        <v>46</v>
      </c>
      <c r="F26" s="15" t="s">
        <v>162</v>
      </c>
      <c r="G26" s="15" t="s">
        <v>163</v>
      </c>
      <c r="H26" s="16" t="s">
        <v>52</v>
      </c>
      <c r="I26" s="17" t="s">
        <v>164</v>
      </c>
      <c r="J26" s="16" t="s">
        <v>97</v>
      </c>
      <c r="K26" s="17" t="s">
        <v>165</v>
      </c>
      <c r="L26" s="16" t="s">
        <v>97</v>
      </c>
      <c r="M26" s="17" t="s">
        <v>103</v>
      </c>
      <c r="N26" s="16" t="s">
        <v>52</v>
      </c>
      <c r="O26" s="17" t="s">
        <v>166</v>
      </c>
      <c r="P26" s="16" t="s">
        <v>52</v>
      </c>
      <c r="Q26" s="17" t="s">
        <v>167</v>
      </c>
      <c r="R26" s="16" t="s">
        <v>97</v>
      </c>
      <c r="S26" s="17" t="s">
        <v>165</v>
      </c>
      <c r="T26" s="18" t="n">
        <f>34034</f>
        <v>34034.0</v>
      </c>
      <c r="U26" s="19" t="n">
        <f>416324</f>
        <v>416324.0</v>
      </c>
      <c r="V26" s="19" t="n">
        <v>152969.0</v>
      </c>
      <c r="W26" s="23" t="n">
        <v>21834.0</v>
      </c>
      <c r="X26" s="19" t="n">
        <f>1420866532896</f>
        <v>1.420866532896E12</v>
      </c>
      <c r="Y26" s="19" t="n">
        <v>5.29771292896E11</v>
      </c>
      <c r="Z26" s="23" t="n">
        <v>7.575882E10</v>
      </c>
      <c r="AA26" s="16" t="s">
        <v>168</v>
      </c>
      <c r="AB26" s="20" t="n">
        <f>132318</f>
        <v>132318.0</v>
      </c>
      <c r="AC26" s="21" t="n">
        <f>5</f>
        <v>5.0</v>
      </c>
    </row>
    <row r="27">
      <c r="A27" s="13" t="s">
        <v>46</v>
      </c>
      <c r="B27" s="14" t="s">
        <v>160</v>
      </c>
      <c r="C27" s="14" t="s">
        <v>161</v>
      </c>
      <c r="D27" s="22"/>
      <c r="E27" s="14" t="s">
        <v>169</v>
      </c>
      <c r="F27" s="15" t="s">
        <v>170</v>
      </c>
      <c r="G27" s="15" t="s">
        <v>171</v>
      </c>
      <c r="H27" s="16" t="s">
        <v>52</v>
      </c>
      <c r="I27" s="17" t="s">
        <v>172</v>
      </c>
      <c r="J27" s="16" t="s">
        <v>54</v>
      </c>
      <c r="K27" s="17" t="s">
        <v>173</v>
      </c>
      <c r="L27" s="16" t="s">
        <v>54</v>
      </c>
      <c r="M27" s="17" t="s">
        <v>174</v>
      </c>
      <c r="N27" s="16" t="s">
        <v>52</v>
      </c>
      <c r="O27" s="17" t="s">
        <v>166</v>
      </c>
      <c r="P27" s="16" t="s">
        <v>52</v>
      </c>
      <c r="Q27" s="17" t="s">
        <v>175</v>
      </c>
      <c r="R27" s="16" t="s">
        <v>59</v>
      </c>
      <c r="S27" s="17" t="s">
        <v>176</v>
      </c>
      <c r="T27" s="18" t="n">
        <f>35497.11</f>
        <v>35497.11</v>
      </c>
      <c r="U27" s="19" t="n">
        <f>813579</f>
        <v>813579.0</v>
      </c>
      <c r="V27" s="19" t="n">
        <v>131184.0</v>
      </c>
      <c r="W27" s="23" t="n">
        <v>421.0</v>
      </c>
      <c r="X27" s="19" t="n">
        <f>2919876695990</f>
        <v>2.91987669599E12</v>
      </c>
      <c r="Y27" s="19" t="n">
        <v>4.6894613109E11</v>
      </c>
      <c r="Z27" s="23" t="n">
        <v>1.5058509E9</v>
      </c>
      <c r="AA27" s="16"/>
      <c r="AB27" s="20" t="n">
        <f>43195</f>
        <v>43195.0</v>
      </c>
      <c r="AC27" s="21" t="n">
        <f>19</f>
        <v>19.0</v>
      </c>
    </row>
    <row r="28">
      <c r="A28" s="13" t="s">
        <v>46</v>
      </c>
      <c r="B28" s="14" t="s">
        <v>160</v>
      </c>
      <c r="C28" s="14" t="s">
        <v>161</v>
      </c>
      <c r="D28" s="22"/>
      <c r="E28" s="14" t="s">
        <v>49</v>
      </c>
      <c r="F28" s="15" t="s">
        <v>50</v>
      </c>
      <c r="G28" s="15" t="s">
        <v>51</v>
      </c>
      <c r="H28" s="16" t="s">
        <v>52</v>
      </c>
      <c r="I28" s="17" t="s">
        <v>177</v>
      </c>
      <c r="J28" s="16" t="s">
        <v>54</v>
      </c>
      <c r="K28" s="17" t="s">
        <v>55</v>
      </c>
      <c r="L28" s="16" t="s">
        <v>54</v>
      </c>
      <c r="M28" s="17" t="s">
        <v>178</v>
      </c>
      <c r="N28" s="16" t="s">
        <v>52</v>
      </c>
      <c r="O28" s="17" t="s">
        <v>179</v>
      </c>
      <c r="P28" s="16" t="s">
        <v>52</v>
      </c>
      <c r="Q28" s="17" t="s">
        <v>180</v>
      </c>
      <c r="R28" s="16" t="s">
        <v>59</v>
      </c>
      <c r="S28" s="17" t="s">
        <v>60</v>
      </c>
      <c r="T28" s="18" t="n">
        <f>35477.37</f>
        <v>35477.37</v>
      </c>
      <c r="U28" s="19" t="n">
        <f>19294263</f>
        <v>1.9294263E7</v>
      </c>
      <c r="V28" s="19" t="n">
        <v>1084852.0</v>
      </c>
      <c r="W28" s="23" t="n">
        <v>22643.0</v>
      </c>
      <c r="X28" s="19" t="n">
        <f>68189465280943</f>
        <v>6.8189465280943E13</v>
      </c>
      <c r="Y28" s="19" t="n">
        <v>3.839939883043E12</v>
      </c>
      <c r="Z28" s="23" t="n">
        <v>7.85659964E10</v>
      </c>
      <c r="AA28" s="16"/>
      <c r="AB28" s="20" t="n">
        <f>359038</f>
        <v>359038.0</v>
      </c>
      <c r="AC28" s="21" t="n">
        <f>19</f>
        <v>19.0</v>
      </c>
    </row>
    <row r="29">
      <c r="A29" s="13" t="s">
        <v>46</v>
      </c>
      <c r="B29" s="14" t="s">
        <v>160</v>
      </c>
      <c r="C29" s="14" t="s">
        <v>161</v>
      </c>
      <c r="D29" s="22"/>
      <c r="E29" s="14" t="s">
        <v>181</v>
      </c>
      <c r="F29" s="15" t="s">
        <v>182</v>
      </c>
      <c r="G29" s="15" t="s">
        <v>183</v>
      </c>
      <c r="H29" s="16" t="s">
        <v>52</v>
      </c>
      <c r="I29" s="17" t="s">
        <v>184</v>
      </c>
      <c r="J29" s="16" t="s">
        <v>54</v>
      </c>
      <c r="K29" s="17" t="s">
        <v>185</v>
      </c>
      <c r="L29" s="16" t="s">
        <v>54</v>
      </c>
      <c r="M29" s="17" t="s">
        <v>186</v>
      </c>
      <c r="N29" s="16" t="s">
        <v>52</v>
      </c>
      <c r="O29" s="17" t="s">
        <v>187</v>
      </c>
      <c r="P29" s="16" t="s">
        <v>132</v>
      </c>
      <c r="Q29" s="17" t="s">
        <v>188</v>
      </c>
      <c r="R29" s="16" t="s">
        <v>59</v>
      </c>
      <c r="S29" s="17" t="s">
        <v>189</v>
      </c>
      <c r="T29" s="18" t="n">
        <f>35210.26</f>
        <v>35210.26</v>
      </c>
      <c r="U29" s="19" t="n">
        <f>21979</f>
        <v>21979.0</v>
      </c>
      <c r="V29" s="19" t="n">
        <v>1275.0</v>
      </c>
      <c r="W29" s="23"/>
      <c r="X29" s="19" t="n">
        <f>78324834230</f>
        <v>7.832483423E10</v>
      </c>
      <c r="Y29" s="19" t="n">
        <v>4.54538023E9</v>
      </c>
      <c r="Z29" s="23"/>
      <c r="AA29" s="16"/>
      <c r="AB29" s="20" t="n">
        <f>827</f>
        <v>827.0</v>
      </c>
      <c r="AC29" s="21" t="n">
        <f>19</f>
        <v>19.0</v>
      </c>
    </row>
    <row r="30">
      <c r="A30" s="13" t="s">
        <v>46</v>
      </c>
      <c r="B30" s="14" t="s">
        <v>160</v>
      </c>
      <c r="C30" s="14" t="s">
        <v>161</v>
      </c>
      <c r="D30" s="22"/>
      <c r="E30" s="14" t="s">
        <v>190</v>
      </c>
      <c r="F30" s="15" t="s">
        <v>191</v>
      </c>
      <c r="G30" s="15" t="s">
        <v>192</v>
      </c>
      <c r="H30" s="16" t="s">
        <v>99</v>
      </c>
      <c r="I30" s="17" t="s">
        <v>193</v>
      </c>
      <c r="J30" s="16" t="s">
        <v>54</v>
      </c>
      <c r="K30" s="17" t="s">
        <v>194</v>
      </c>
      <c r="L30" s="16"/>
      <c r="M30" s="17"/>
      <c r="N30" s="16" t="s">
        <v>195</v>
      </c>
      <c r="O30" s="17" t="s">
        <v>196</v>
      </c>
      <c r="P30" s="16"/>
      <c r="Q30" s="17"/>
      <c r="R30" s="16" t="s">
        <v>59</v>
      </c>
      <c r="S30" s="17" t="s">
        <v>197</v>
      </c>
      <c r="T30" s="18" t="n">
        <f>35736.07</f>
        <v>35736.07</v>
      </c>
      <c r="U30" s="19" t="n">
        <f>238</f>
        <v>238.0</v>
      </c>
      <c r="V30" s="19"/>
      <c r="W30" s="23"/>
      <c r="X30" s="19" t="n">
        <f>852827000</f>
        <v>8.52827E8</v>
      </c>
      <c r="Y30" s="19"/>
      <c r="Z30" s="23"/>
      <c r="AA30" s="16"/>
      <c r="AB30" s="20" t="n">
        <f>49</f>
        <v>49.0</v>
      </c>
      <c r="AC30" s="21" t="n">
        <f>13</f>
        <v>13.0</v>
      </c>
    </row>
    <row r="31">
      <c r="A31" s="13" t="s">
        <v>46</v>
      </c>
      <c r="B31" s="14" t="s">
        <v>160</v>
      </c>
      <c r="C31" s="14" t="s">
        <v>161</v>
      </c>
      <c r="D31" s="22"/>
      <c r="E31" s="14" t="s">
        <v>61</v>
      </c>
      <c r="F31" s="15" t="s">
        <v>125</v>
      </c>
      <c r="G31" s="15" t="s">
        <v>63</v>
      </c>
      <c r="H31" s="16" t="s">
        <v>52</v>
      </c>
      <c r="I31" s="17" t="s">
        <v>64</v>
      </c>
      <c r="J31" s="16" t="s">
        <v>54</v>
      </c>
      <c r="K31" s="17" t="s">
        <v>198</v>
      </c>
      <c r="L31" s="16" t="s">
        <v>101</v>
      </c>
      <c r="M31" s="17" t="s">
        <v>199</v>
      </c>
      <c r="N31" s="16" t="s">
        <v>52</v>
      </c>
      <c r="O31" s="17" t="s">
        <v>187</v>
      </c>
      <c r="P31" s="16" t="s">
        <v>101</v>
      </c>
      <c r="Q31" s="17" t="s">
        <v>199</v>
      </c>
      <c r="R31" s="16" t="s">
        <v>59</v>
      </c>
      <c r="S31" s="17" t="s">
        <v>189</v>
      </c>
      <c r="T31" s="18" t="n">
        <f>35216.84</f>
        <v>35216.84</v>
      </c>
      <c r="U31" s="19" t="n">
        <f>436816</f>
        <v>436816.0</v>
      </c>
      <c r="V31" s="19" t="n">
        <v>1.0</v>
      </c>
      <c r="W31" s="23" t="n">
        <v>388.0</v>
      </c>
      <c r="X31" s="19" t="n">
        <f>1537686224000</f>
        <v>1.537686224E12</v>
      </c>
      <c r="Y31" s="19" t="n">
        <v>3628000.0</v>
      </c>
      <c r="Z31" s="23" t="n">
        <v>1.335051E9</v>
      </c>
      <c r="AA31" s="16"/>
      <c r="AB31" s="20" t="n">
        <f>12775</f>
        <v>12775.0</v>
      </c>
      <c r="AC31" s="21" t="n">
        <f>19</f>
        <v>19.0</v>
      </c>
    </row>
    <row r="32">
      <c r="A32" s="13" t="s">
        <v>46</v>
      </c>
      <c r="B32" s="14" t="s">
        <v>160</v>
      </c>
      <c r="C32" s="14" t="s">
        <v>161</v>
      </c>
      <c r="D32" s="22"/>
      <c r="E32" s="14" t="s">
        <v>70</v>
      </c>
      <c r="F32" s="15" t="s">
        <v>71</v>
      </c>
      <c r="G32" s="15" t="s">
        <v>72</v>
      </c>
      <c r="H32" s="16" t="s">
        <v>52</v>
      </c>
      <c r="I32" s="17" t="s">
        <v>200</v>
      </c>
      <c r="J32" s="16" t="s">
        <v>54</v>
      </c>
      <c r="K32" s="17" t="s">
        <v>201</v>
      </c>
      <c r="L32" s="16"/>
      <c r="M32" s="17"/>
      <c r="N32" s="16" t="s">
        <v>52</v>
      </c>
      <c r="O32" s="17" t="s">
        <v>202</v>
      </c>
      <c r="P32" s="16"/>
      <c r="Q32" s="17"/>
      <c r="R32" s="16" t="s">
        <v>59</v>
      </c>
      <c r="S32" s="17" t="s">
        <v>203</v>
      </c>
      <c r="T32" s="18" t="n">
        <f>35153.16</f>
        <v>35153.16</v>
      </c>
      <c r="U32" s="19" t="n">
        <f>13537</f>
        <v>13537.0</v>
      </c>
      <c r="V32" s="19"/>
      <c r="W32" s="23"/>
      <c r="X32" s="19" t="n">
        <f>47645271500</f>
        <v>4.76452715E10</v>
      </c>
      <c r="Y32" s="19"/>
      <c r="Z32" s="23"/>
      <c r="AA32" s="16"/>
      <c r="AB32" s="20" t="n">
        <f>1930</f>
        <v>1930.0</v>
      </c>
      <c r="AC32" s="21" t="n">
        <f>19</f>
        <v>19.0</v>
      </c>
    </row>
    <row r="33">
      <c r="A33" s="13" t="s">
        <v>46</v>
      </c>
      <c r="B33" s="14" t="s">
        <v>160</v>
      </c>
      <c r="C33" s="14" t="s">
        <v>161</v>
      </c>
      <c r="D33" s="22"/>
      <c r="E33" s="14" t="s">
        <v>80</v>
      </c>
      <c r="F33" s="15" t="s">
        <v>129</v>
      </c>
      <c r="G33" s="15" t="s">
        <v>81</v>
      </c>
      <c r="H33" s="16" t="s">
        <v>52</v>
      </c>
      <c r="I33" s="17" t="s">
        <v>204</v>
      </c>
      <c r="J33" s="16" t="s">
        <v>54</v>
      </c>
      <c r="K33" s="17" t="s">
        <v>205</v>
      </c>
      <c r="L33" s="16"/>
      <c r="M33" s="17"/>
      <c r="N33" s="16" t="s">
        <v>52</v>
      </c>
      <c r="O33" s="17" t="s">
        <v>206</v>
      </c>
      <c r="P33" s="16"/>
      <c r="Q33" s="17"/>
      <c r="R33" s="16" t="s">
        <v>59</v>
      </c>
      <c r="S33" s="17" t="s">
        <v>207</v>
      </c>
      <c r="T33" s="18" t="n">
        <f>34912.63</f>
        <v>34912.63</v>
      </c>
      <c r="U33" s="19" t="n">
        <f>15945</f>
        <v>15945.0</v>
      </c>
      <c r="V33" s="19"/>
      <c r="W33" s="23"/>
      <c r="X33" s="19" t="n">
        <f>55453862500</f>
        <v>5.54538625E10</v>
      </c>
      <c r="Y33" s="19"/>
      <c r="Z33" s="23"/>
      <c r="AA33" s="16"/>
      <c r="AB33" s="20" t="n">
        <f>2596</f>
        <v>2596.0</v>
      </c>
      <c r="AC33" s="21" t="n">
        <f>19</f>
        <v>19.0</v>
      </c>
    </row>
    <row r="34">
      <c r="A34" s="13" t="s">
        <v>46</v>
      </c>
      <c r="B34" s="14" t="s">
        <v>160</v>
      </c>
      <c r="C34" s="14" t="s">
        <v>161</v>
      </c>
      <c r="D34" s="22"/>
      <c r="E34" s="14" t="s">
        <v>89</v>
      </c>
      <c r="F34" s="15" t="s">
        <v>90</v>
      </c>
      <c r="G34" s="15" t="s">
        <v>91</v>
      </c>
      <c r="H34" s="16" t="s">
        <v>52</v>
      </c>
      <c r="I34" s="17" t="s">
        <v>208</v>
      </c>
      <c r="J34" s="16" t="s">
        <v>54</v>
      </c>
      <c r="K34" s="17" t="s">
        <v>209</v>
      </c>
      <c r="L34" s="16"/>
      <c r="M34" s="17"/>
      <c r="N34" s="16" t="s">
        <v>52</v>
      </c>
      <c r="O34" s="17" t="s">
        <v>210</v>
      </c>
      <c r="P34" s="16"/>
      <c r="Q34" s="17"/>
      <c r="R34" s="16" t="s">
        <v>59</v>
      </c>
      <c r="S34" s="17" t="s">
        <v>211</v>
      </c>
      <c r="T34" s="18" t="n">
        <f>34854.74</f>
        <v>34854.74</v>
      </c>
      <c r="U34" s="19" t="n">
        <f>2823</f>
        <v>2823.0</v>
      </c>
      <c r="V34" s="19"/>
      <c r="W34" s="23"/>
      <c r="X34" s="19" t="n">
        <f>9855878000</f>
        <v>9.855878E9</v>
      </c>
      <c r="Y34" s="19"/>
      <c r="Z34" s="23"/>
      <c r="AA34" s="16"/>
      <c r="AB34" s="20" t="n">
        <f>759</f>
        <v>759.0</v>
      </c>
      <c r="AC34" s="21" t="n">
        <f>19</f>
        <v>19.0</v>
      </c>
    </row>
    <row r="35">
      <c r="A35" s="13" t="s">
        <v>46</v>
      </c>
      <c r="B35" s="14" t="s">
        <v>160</v>
      </c>
      <c r="C35" s="14" t="s">
        <v>161</v>
      </c>
      <c r="D35" s="22"/>
      <c r="E35" s="14" t="s">
        <v>95</v>
      </c>
      <c r="F35" s="15" t="s">
        <v>135</v>
      </c>
      <c r="G35" s="15" t="s">
        <v>96</v>
      </c>
      <c r="H35" s="16" t="s">
        <v>52</v>
      </c>
      <c r="I35" s="17" t="s">
        <v>212</v>
      </c>
      <c r="J35" s="16" t="s">
        <v>54</v>
      </c>
      <c r="K35" s="17" t="s">
        <v>213</v>
      </c>
      <c r="L35" s="16"/>
      <c r="M35" s="17"/>
      <c r="N35" s="16" t="s">
        <v>52</v>
      </c>
      <c r="O35" s="17" t="s">
        <v>214</v>
      </c>
      <c r="P35" s="16"/>
      <c r="Q35" s="17"/>
      <c r="R35" s="16" t="s">
        <v>59</v>
      </c>
      <c r="S35" s="17" t="s">
        <v>94</v>
      </c>
      <c r="T35" s="18" t="n">
        <f>34613.68</f>
        <v>34613.68</v>
      </c>
      <c r="U35" s="19" t="n">
        <f>741</f>
        <v>741.0</v>
      </c>
      <c r="V35" s="19"/>
      <c r="W35" s="23"/>
      <c r="X35" s="19" t="n">
        <f>2567124000</f>
        <v>2.567124E9</v>
      </c>
      <c r="Y35" s="19"/>
      <c r="Z35" s="23"/>
      <c r="AA35" s="16"/>
      <c r="AB35" s="20" t="n">
        <f>534</f>
        <v>534.0</v>
      </c>
      <c r="AC35" s="21" t="n">
        <f>19</f>
        <v>19.0</v>
      </c>
    </row>
    <row r="36">
      <c r="A36" s="13" t="s">
        <v>46</v>
      </c>
      <c r="B36" s="14" t="s">
        <v>160</v>
      </c>
      <c r="C36" s="14" t="s">
        <v>161</v>
      </c>
      <c r="D36" s="22"/>
      <c r="E36" s="14" t="s">
        <v>106</v>
      </c>
      <c r="F36" s="15" t="s">
        <v>138</v>
      </c>
      <c r="G36" s="15" t="s">
        <v>107</v>
      </c>
      <c r="H36" s="16" t="s">
        <v>52</v>
      </c>
      <c r="I36" s="17" t="s">
        <v>202</v>
      </c>
      <c r="J36" s="16" t="s">
        <v>54</v>
      </c>
      <c r="K36" s="17" t="s">
        <v>215</v>
      </c>
      <c r="L36" s="16"/>
      <c r="M36" s="17"/>
      <c r="N36" s="16" t="s">
        <v>52</v>
      </c>
      <c r="O36" s="17" t="s">
        <v>216</v>
      </c>
      <c r="P36" s="16"/>
      <c r="Q36" s="17"/>
      <c r="R36" s="16" t="s">
        <v>59</v>
      </c>
      <c r="S36" s="17" t="s">
        <v>217</v>
      </c>
      <c r="T36" s="18" t="n">
        <f>34360.53</f>
        <v>34360.53</v>
      </c>
      <c r="U36" s="19" t="n">
        <f>2520</f>
        <v>2520.0</v>
      </c>
      <c r="V36" s="19"/>
      <c r="W36" s="23"/>
      <c r="X36" s="19" t="n">
        <f>8607720500</f>
        <v>8.6077205E9</v>
      </c>
      <c r="Y36" s="19"/>
      <c r="Z36" s="23"/>
      <c r="AA36" s="16"/>
      <c r="AB36" s="20" t="n">
        <f>791</f>
        <v>791.0</v>
      </c>
      <c r="AC36" s="21" t="n">
        <f>19</f>
        <v>19.0</v>
      </c>
    </row>
    <row r="37">
      <c r="A37" s="13" t="s">
        <v>46</v>
      </c>
      <c r="B37" s="14" t="s">
        <v>160</v>
      </c>
      <c r="C37" s="14" t="s">
        <v>161</v>
      </c>
      <c r="D37" s="22"/>
      <c r="E37" s="14" t="s">
        <v>113</v>
      </c>
      <c r="F37" s="15" t="s">
        <v>143</v>
      </c>
      <c r="G37" s="15" t="s">
        <v>114</v>
      </c>
      <c r="H37" s="16" t="s">
        <v>52</v>
      </c>
      <c r="I37" s="17" t="s">
        <v>218</v>
      </c>
      <c r="J37" s="16" t="s">
        <v>54</v>
      </c>
      <c r="K37" s="17" t="s">
        <v>219</v>
      </c>
      <c r="L37" s="16"/>
      <c r="M37" s="17"/>
      <c r="N37" s="16" t="s">
        <v>52</v>
      </c>
      <c r="O37" s="17" t="s">
        <v>220</v>
      </c>
      <c r="P37" s="16"/>
      <c r="Q37" s="17"/>
      <c r="R37" s="16" t="s">
        <v>59</v>
      </c>
      <c r="S37" s="17" t="s">
        <v>221</v>
      </c>
      <c r="T37" s="18" t="n">
        <f>34100</f>
        <v>34100.0</v>
      </c>
      <c r="U37" s="19" t="n">
        <f>125</f>
        <v>125.0</v>
      </c>
      <c r="V37" s="19"/>
      <c r="W37" s="23"/>
      <c r="X37" s="19" t="n">
        <f>425334500</f>
        <v>4.253345E8</v>
      </c>
      <c r="Y37" s="19"/>
      <c r="Z37" s="23"/>
      <c r="AA37" s="16"/>
      <c r="AB37" s="20" t="n">
        <f>238</f>
        <v>238.0</v>
      </c>
      <c r="AC37" s="21" t="n">
        <f>18</f>
        <v>18.0</v>
      </c>
    </row>
    <row r="38">
      <c r="A38" s="13" t="s">
        <v>46</v>
      </c>
      <c r="B38" s="14" t="s">
        <v>160</v>
      </c>
      <c r="C38" s="14" t="s">
        <v>161</v>
      </c>
      <c r="D38" s="22"/>
      <c r="E38" s="14" t="s">
        <v>116</v>
      </c>
      <c r="F38" s="15" t="s">
        <v>146</v>
      </c>
      <c r="G38" s="15" t="s">
        <v>118</v>
      </c>
      <c r="H38" s="16" t="s">
        <v>52</v>
      </c>
      <c r="I38" s="17" t="s">
        <v>222</v>
      </c>
      <c r="J38" s="16" t="s">
        <v>54</v>
      </c>
      <c r="K38" s="17" t="s">
        <v>223</v>
      </c>
      <c r="L38" s="16"/>
      <c r="M38" s="17"/>
      <c r="N38" s="16" t="s">
        <v>52</v>
      </c>
      <c r="O38" s="17" t="s">
        <v>224</v>
      </c>
      <c r="P38" s="16"/>
      <c r="Q38" s="17"/>
      <c r="R38" s="16" t="s">
        <v>59</v>
      </c>
      <c r="S38" s="17" t="s">
        <v>225</v>
      </c>
      <c r="T38" s="18" t="n">
        <f>33890</f>
        <v>33890.0</v>
      </c>
      <c r="U38" s="19" t="n">
        <f>397</f>
        <v>397.0</v>
      </c>
      <c r="V38" s="19"/>
      <c r="W38" s="23"/>
      <c r="X38" s="19" t="n">
        <f>1345577000</f>
        <v>1.345577E9</v>
      </c>
      <c r="Y38" s="19"/>
      <c r="Z38" s="23"/>
      <c r="AA38" s="16"/>
      <c r="AB38" s="20" t="n">
        <f>318</f>
        <v>318.0</v>
      </c>
      <c r="AC38" s="21" t="n">
        <f>19</f>
        <v>19.0</v>
      </c>
    </row>
    <row r="39">
      <c r="A39" s="13" t="s">
        <v>46</v>
      </c>
      <c r="B39" s="14" t="s">
        <v>160</v>
      </c>
      <c r="C39" s="14" t="s">
        <v>161</v>
      </c>
      <c r="D39" s="22"/>
      <c r="E39" s="14" t="s">
        <v>124</v>
      </c>
      <c r="F39" s="15" t="s">
        <v>149</v>
      </c>
      <c r="G39" s="15" t="s">
        <v>126</v>
      </c>
      <c r="H39" s="16" t="s">
        <v>52</v>
      </c>
      <c r="I39" s="17" t="s">
        <v>226</v>
      </c>
      <c r="J39" s="16" t="s">
        <v>54</v>
      </c>
      <c r="K39" s="17" t="s">
        <v>227</v>
      </c>
      <c r="L39" s="16"/>
      <c r="M39" s="17"/>
      <c r="N39" s="16" t="s">
        <v>52</v>
      </c>
      <c r="O39" s="17" t="s">
        <v>226</v>
      </c>
      <c r="P39" s="16"/>
      <c r="Q39" s="17"/>
      <c r="R39" s="16" t="s">
        <v>59</v>
      </c>
      <c r="S39" s="17" t="s">
        <v>228</v>
      </c>
      <c r="T39" s="18" t="n">
        <f>33689.47</f>
        <v>33689.47</v>
      </c>
      <c r="U39" s="19" t="n">
        <f>15</f>
        <v>15.0</v>
      </c>
      <c r="V39" s="19"/>
      <c r="W39" s="23"/>
      <c r="X39" s="19" t="n">
        <f>50838000</f>
        <v>5.0838E7</v>
      </c>
      <c r="Y39" s="19"/>
      <c r="Z39" s="23"/>
      <c r="AA39" s="16"/>
      <c r="AB39" s="20" t="n">
        <f>160</f>
        <v>160.0</v>
      </c>
      <c r="AC39" s="21" t="n">
        <f>9</f>
        <v>9.0</v>
      </c>
    </row>
    <row r="40">
      <c r="A40" s="13" t="s">
        <v>46</v>
      </c>
      <c r="B40" s="14" t="s">
        <v>160</v>
      </c>
      <c r="C40" s="14" t="s">
        <v>161</v>
      </c>
      <c r="D40" s="22"/>
      <c r="E40" s="14" t="s">
        <v>128</v>
      </c>
      <c r="F40" s="15" t="s">
        <v>152</v>
      </c>
      <c r="G40" s="15" t="s">
        <v>130</v>
      </c>
      <c r="H40" s="16" t="s">
        <v>82</v>
      </c>
      <c r="I40" s="17" t="s">
        <v>229</v>
      </c>
      <c r="J40" s="16" t="s">
        <v>54</v>
      </c>
      <c r="K40" s="17" t="s">
        <v>230</v>
      </c>
      <c r="L40" s="16"/>
      <c r="M40" s="17"/>
      <c r="N40" s="16" t="s">
        <v>82</v>
      </c>
      <c r="O40" s="17" t="s">
        <v>229</v>
      </c>
      <c r="P40" s="16"/>
      <c r="Q40" s="17"/>
      <c r="R40" s="16" t="s">
        <v>59</v>
      </c>
      <c r="S40" s="17" t="s">
        <v>231</v>
      </c>
      <c r="T40" s="18" t="n">
        <f>33484.21</f>
        <v>33484.21</v>
      </c>
      <c r="U40" s="19" t="n">
        <f>207</f>
        <v>207.0</v>
      </c>
      <c r="V40" s="19"/>
      <c r="W40" s="23"/>
      <c r="X40" s="19" t="n">
        <f>694747000</f>
        <v>6.94747E8</v>
      </c>
      <c r="Y40" s="19"/>
      <c r="Z40" s="23"/>
      <c r="AA40" s="16"/>
      <c r="AB40" s="20" t="n">
        <f>470</f>
        <v>470.0</v>
      </c>
      <c r="AC40" s="21" t="n">
        <f>18</f>
        <v>18.0</v>
      </c>
    </row>
    <row r="41">
      <c r="A41" s="13" t="s">
        <v>46</v>
      </c>
      <c r="B41" s="14" t="s">
        <v>160</v>
      </c>
      <c r="C41" s="14" t="s">
        <v>161</v>
      </c>
      <c r="D41" s="22"/>
      <c r="E41" s="14" t="s">
        <v>134</v>
      </c>
      <c r="F41" s="15" t="s">
        <v>155</v>
      </c>
      <c r="G41" s="15" t="s">
        <v>136</v>
      </c>
      <c r="H41" s="16" t="s">
        <v>52</v>
      </c>
      <c r="I41" s="17" t="s">
        <v>232</v>
      </c>
      <c r="J41" s="16" t="s">
        <v>54</v>
      </c>
      <c r="K41" s="17" t="s">
        <v>233</v>
      </c>
      <c r="L41" s="16"/>
      <c r="M41" s="17"/>
      <c r="N41" s="16" t="s">
        <v>52</v>
      </c>
      <c r="O41" s="17" t="s">
        <v>232</v>
      </c>
      <c r="P41" s="16"/>
      <c r="Q41" s="17"/>
      <c r="R41" s="16" t="s">
        <v>59</v>
      </c>
      <c r="S41" s="17" t="s">
        <v>234</v>
      </c>
      <c r="T41" s="18" t="n">
        <f>33316.84</f>
        <v>33316.84</v>
      </c>
      <c r="U41" s="19" t="n">
        <f>42</f>
        <v>42.0</v>
      </c>
      <c r="V41" s="19"/>
      <c r="W41" s="23"/>
      <c r="X41" s="19" t="n">
        <f>138744000</f>
        <v>1.38744E8</v>
      </c>
      <c r="Y41" s="19"/>
      <c r="Z41" s="23"/>
      <c r="AA41" s="16"/>
      <c r="AB41" s="20" t="n">
        <f>107</f>
        <v>107.0</v>
      </c>
      <c r="AC41" s="21" t="n">
        <f>12</f>
        <v>12.0</v>
      </c>
    </row>
    <row r="42">
      <c r="A42" s="13" t="s">
        <v>46</v>
      </c>
      <c r="B42" s="14" t="s">
        <v>160</v>
      </c>
      <c r="C42" s="14" t="s">
        <v>161</v>
      </c>
      <c r="D42" s="22"/>
      <c r="E42" s="14" t="s">
        <v>137</v>
      </c>
      <c r="F42" s="15" t="s">
        <v>158</v>
      </c>
      <c r="G42" s="15" t="s">
        <v>139</v>
      </c>
      <c r="H42" s="16" t="s">
        <v>52</v>
      </c>
      <c r="I42" s="17" t="s">
        <v>235</v>
      </c>
      <c r="J42" s="16" t="s">
        <v>54</v>
      </c>
      <c r="K42" s="17" t="s">
        <v>236</v>
      </c>
      <c r="L42" s="16"/>
      <c r="M42" s="17"/>
      <c r="N42" s="16" t="s">
        <v>52</v>
      </c>
      <c r="O42" s="17" t="s">
        <v>235</v>
      </c>
      <c r="P42" s="16"/>
      <c r="Q42" s="17"/>
      <c r="R42" s="16" t="s">
        <v>59</v>
      </c>
      <c r="S42" s="17" t="s">
        <v>237</v>
      </c>
      <c r="T42" s="18" t="n">
        <f>33143.68</f>
        <v>33143.68</v>
      </c>
      <c r="U42" s="19" t="n">
        <f>238</f>
        <v>238.0</v>
      </c>
      <c r="V42" s="19"/>
      <c r="W42" s="23"/>
      <c r="X42" s="19" t="n">
        <f>792074000</f>
        <v>7.92074E8</v>
      </c>
      <c r="Y42" s="19"/>
      <c r="Z42" s="23"/>
      <c r="AA42" s="16"/>
      <c r="AB42" s="20" t="n">
        <f>62</f>
        <v>62.0</v>
      </c>
      <c r="AC42" s="21" t="n">
        <f>16</f>
        <v>16.0</v>
      </c>
    </row>
    <row r="43">
      <c r="A43" s="13" t="s">
        <v>46</v>
      </c>
      <c r="B43" s="14" t="s">
        <v>238</v>
      </c>
      <c r="C43" s="14" t="s">
        <v>239</v>
      </c>
      <c r="D43" s="22"/>
      <c r="E43" s="14" t="s">
        <v>46</v>
      </c>
      <c r="F43" s="15" t="s">
        <v>170</v>
      </c>
      <c r="G43" s="15" t="s">
        <v>163</v>
      </c>
      <c r="H43" s="16" t="s">
        <v>52</v>
      </c>
      <c r="I43" s="17" t="s">
        <v>240</v>
      </c>
      <c r="J43" s="16" t="s">
        <v>97</v>
      </c>
      <c r="K43" s="17" t="s">
        <v>241</v>
      </c>
      <c r="L43" s="16"/>
      <c r="M43" s="17"/>
      <c r="N43" s="16" t="s">
        <v>52</v>
      </c>
      <c r="O43" s="17" t="s">
        <v>166</v>
      </c>
      <c r="P43" s="16"/>
      <c r="Q43" s="17"/>
      <c r="R43" s="16" t="s">
        <v>97</v>
      </c>
      <c r="S43" s="17" t="s">
        <v>241</v>
      </c>
      <c r="T43" s="18" t="n">
        <f>34034</f>
        <v>34034.0</v>
      </c>
      <c r="U43" s="19" t="n">
        <f>59433</f>
        <v>59433.0</v>
      </c>
      <c r="V43" s="19"/>
      <c r="W43" s="23" t="n">
        <v>1.0</v>
      </c>
      <c r="X43" s="19" t="n">
        <f>19995061100</f>
        <v>1.99950611E10</v>
      </c>
      <c r="Y43" s="19"/>
      <c r="Z43" s="23" t="n">
        <v>341550.0</v>
      </c>
      <c r="AA43" s="16" t="s">
        <v>168</v>
      </c>
      <c r="AB43" s="20" t="n">
        <f>2044</f>
        <v>2044.0</v>
      </c>
      <c r="AC43" s="21" t="n">
        <f>5</f>
        <v>5.0</v>
      </c>
    </row>
    <row r="44">
      <c r="A44" s="13" t="s">
        <v>46</v>
      </c>
      <c r="B44" s="14" t="s">
        <v>238</v>
      </c>
      <c r="C44" s="14" t="s">
        <v>239</v>
      </c>
      <c r="D44" s="22"/>
      <c r="E44" s="14" t="s">
        <v>169</v>
      </c>
      <c r="F44" s="15" t="s">
        <v>182</v>
      </c>
      <c r="G44" s="15" t="s">
        <v>171</v>
      </c>
      <c r="H44" s="16" t="s">
        <v>52</v>
      </c>
      <c r="I44" s="17" t="s">
        <v>242</v>
      </c>
      <c r="J44" s="16" t="s">
        <v>54</v>
      </c>
      <c r="K44" s="17" t="s">
        <v>243</v>
      </c>
      <c r="L44" s="16"/>
      <c r="M44" s="17"/>
      <c r="N44" s="16" t="s">
        <v>52</v>
      </c>
      <c r="O44" s="17" t="s">
        <v>244</v>
      </c>
      <c r="P44" s="16"/>
      <c r="Q44" s="17"/>
      <c r="R44" s="16" t="s">
        <v>59</v>
      </c>
      <c r="S44" s="17" t="s">
        <v>245</v>
      </c>
      <c r="T44" s="18" t="n">
        <f>35497.11</f>
        <v>35497.11</v>
      </c>
      <c r="U44" s="19" t="n">
        <f>184403</f>
        <v>184403.0</v>
      </c>
      <c r="V44" s="19"/>
      <c r="W44" s="23"/>
      <c r="X44" s="19" t="n">
        <f>66185323300</f>
        <v>6.61853233E10</v>
      </c>
      <c r="Y44" s="19"/>
      <c r="Z44" s="23"/>
      <c r="AA44" s="16"/>
      <c r="AB44" s="20" t="n">
        <f>4606</f>
        <v>4606.0</v>
      </c>
      <c r="AC44" s="21" t="n">
        <f>19</f>
        <v>19.0</v>
      </c>
    </row>
    <row r="45">
      <c r="A45" s="13" t="s">
        <v>46</v>
      </c>
      <c r="B45" s="14" t="s">
        <v>238</v>
      </c>
      <c r="C45" s="14" t="s">
        <v>239</v>
      </c>
      <c r="D45" s="22"/>
      <c r="E45" s="14" t="s">
        <v>49</v>
      </c>
      <c r="F45" s="15" t="s">
        <v>90</v>
      </c>
      <c r="G45" s="15" t="s">
        <v>51</v>
      </c>
      <c r="H45" s="16" t="s">
        <v>52</v>
      </c>
      <c r="I45" s="17" t="s">
        <v>246</v>
      </c>
      <c r="J45" s="16" t="s">
        <v>54</v>
      </c>
      <c r="K45" s="17" t="s">
        <v>247</v>
      </c>
      <c r="L45" s="16"/>
      <c r="M45" s="17"/>
      <c r="N45" s="16" t="s">
        <v>52</v>
      </c>
      <c r="O45" s="17" t="s">
        <v>179</v>
      </c>
      <c r="P45" s="16"/>
      <c r="Q45" s="17"/>
      <c r="R45" s="16" t="s">
        <v>59</v>
      </c>
      <c r="S45" s="17" t="s">
        <v>245</v>
      </c>
      <c r="T45" s="18" t="n">
        <f>35477.37</f>
        <v>35477.37</v>
      </c>
      <c r="U45" s="19" t="n">
        <f>4401685</f>
        <v>4401685.0</v>
      </c>
      <c r="V45" s="19"/>
      <c r="W45" s="23" t="n">
        <v>1.0</v>
      </c>
      <c r="X45" s="19" t="n">
        <f>1561061322350</f>
        <v>1.56106132235E12</v>
      </c>
      <c r="Y45" s="19"/>
      <c r="Z45" s="23" t="n">
        <v>341350.0</v>
      </c>
      <c r="AA45" s="16"/>
      <c r="AB45" s="20" t="n">
        <f>52093</f>
        <v>52093.0</v>
      </c>
      <c r="AC45" s="21" t="n">
        <f>19</f>
        <v>19.0</v>
      </c>
    </row>
    <row r="46">
      <c r="A46" s="13" t="s">
        <v>46</v>
      </c>
      <c r="B46" s="14" t="s">
        <v>238</v>
      </c>
      <c r="C46" s="14" t="s">
        <v>239</v>
      </c>
      <c r="D46" s="22"/>
      <c r="E46" s="14" t="s">
        <v>181</v>
      </c>
      <c r="F46" s="15" t="s">
        <v>191</v>
      </c>
      <c r="G46" s="15" t="s">
        <v>183</v>
      </c>
      <c r="H46" s="16" t="s">
        <v>132</v>
      </c>
      <c r="I46" s="17" t="s">
        <v>248</v>
      </c>
      <c r="J46" s="16" t="s">
        <v>54</v>
      </c>
      <c r="K46" s="17" t="s">
        <v>249</v>
      </c>
      <c r="L46" s="16"/>
      <c r="M46" s="17"/>
      <c r="N46" s="16" t="s">
        <v>132</v>
      </c>
      <c r="O46" s="17" t="s">
        <v>248</v>
      </c>
      <c r="P46" s="16"/>
      <c r="Q46" s="17"/>
      <c r="R46" s="16" t="s">
        <v>59</v>
      </c>
      <c r="S46" s="17" t="s">
        <v>250</v>
      </c>
      <c r="T46" s="18" t="n">
        <f>35737.5</f>
        <v>35737.5</v>
      </c>
      <c r="U46" s="19" t="n">
        <f>1837</f>
        <v>1837.0</v>
      </c>
      <c r="V46" s="19"/>
      <c r="W46" s="23"/>
      <c r="X46" s="19" t="n">
        <f>656620000</f>
        <v>6.5662E8</v>
      </c>
      <c r="Y46" s="19"/>
      <c r="Z46" s="23"/>
      <c r="AA46" s="16"/>
      <c r="AB46" s="20" t="n">
        <f>135</f>
        <v>135.0</v>
      </c>
      <c r="AC46" s="21" t="n">
        <f>14</f>
        <v>14.0</v>
      </c>
    </row>
    <row r="47">
      <c r="A47" s="13" t="s">
        <v>46</v>
      </c>
      <c r="B47" s="14" t="s">
        <v>238</v>
      </c>
      <c r="C47" s="14" t="s">
        <v>239</v>
      </c>
      <c r="D47" s="22"/>
      <c r="E47" s="14" t="s">
        <v>61</v>
      </c>
      <c r="F47" s="15" t="s">
        <v>158</v>
      </c>
      <c r="G47" s="15" t="s">
        <v>63</v>
      </c>
      <c r="H47" s="16" t="s">
        <v>52</v>
      </c>
      <c r="I47" s="17" t="s">
        <v>200</v>
      </c>
      <c r="J47" s="16" t="s">
        <v>54</v>
      </c>
      <c r="K47" s="17" t="s">
        <v>251</v>
      </c>
      <c r="L47" s="16"/>
      <c r="M47" s="17"/>
      <c r="N47" s="16" t="s">
        <v>52</v>
      </c>
      <c r="O47" s="17" t="s">
        <v>67</v>
      </c>
      <c r="P47" s="16"/>
      <c r="Q47" s="17"/>
      <c r="R47" s="16" t="s">
        <v>59</v>
      </c>
      <c r="S47" s="17" t="s">
        <v>252</v>
      </c>
      <c r="T47" s="18" t="n">
        <f>35216.84</f>
        <v>35216.84</v>
      </c>
      <c r="U47" s="19" t="n">
        <f>74614</f>
        <v>74614.0</v>
      </c>
      <c r="V47" s="19"/>
      <c r="W47" s="23"/>
      <c r="X47" s="19" t="n">
        <f>26356639350</f>
        <v>2.635663935E10</v>
      </c>
      <c r="Y47" s="19"/>
      <c r="Z47" s="23"/>
      <c r="AA47" s="16"/>
      <c r="AB47" s="20" t="n">
        <f>4006</f>
        <v>4006.0</v>
      </c>
      <c r="AC47" s="21" t="n">
        <f>19</f>
        <v>19.0</v>
      </c>
    </row>
    <row r="48">
      <c r="A48" s="13" t="s">
        <v>46</v>
      </c>
      <c r="B48" s="14" t="s">
        <v>253</v>
      </c>
      <c r="C48" s="14" t="s">
        <v>254</v>
      </c>
      <c r="D48" s="22"/>
      <c r="E48" s="14" t="s">
        <v>49</v>
      </c>
      <c r="F48" s="15" t="s">
        <v>152</v>
      </c>
      <c r="G48" s="15" t="s">
        <v>51</v>
      </c>
      <c r="H48" s="16" t="s">
        <v>52</v>
      </c>
      <c r="I48" s="17" t="s">
        <v>255</v>
      </c>
      <c r="J48" s="16" t="s">
        <v>54</v>
      </c>
      <c r="K48" s="17" t="s">
        <v>256</v>
      </c>
      <c r="L48" s="16" t="s">
        <v>59</v>
      </c>
      <c r="M48" s="17" t="s">
        <v>257</v>
      </c>
      <c r="N48" s="16" t="s">
        <v>52</v>
      </c>
      <c r="O48" s="17" t="s">
        <v>258</v>
      </c>
      <c r="P48" s="16" t="s">
        <v>52</v>
      </c>
      <c r="Q48" s="17" t="s">
        <v>259</v>
      </c>
      <c r="R48" s="16" t="s">
        <v>59</v>
      </c>
      <c r="S48" s="17" t="s">
        <v>260</v>
      </c>
      <c r="T48" s="18" t="n">
        <f>2496.03</f>
        <v>2496.03</v>
      </c>
      <c r="U48" s="19" t="n">
        <f>1467739</f>
        <v>1467739.0</v>
      </c>
      <c r="V48" s="19" t="n">
        <v>224980.0</v>
      </c>
      <c r="W48" s="23"/>
      <c r="X48" s="19" t="n">
        <f>36529225930654</f>
        <v>3.6529225930654E13</v>
      </c>
      <c r="Y48" s="19" t="n">
        <v>5.626715290654E12</v>
      </c>
      <c r="Z48" s="23"/>
      <c r="AA48" s="16"/>
      <c r="AB48" s="20" t="n">
        <f>526738</f>
        <v>526738.0</v>
      </c>
      <c r="AC48" s="21" t="n">
        <f>19</f>
        <v>19.0</v>
      </c>
    </row>
    <row r="49">
      <c r="A49" s="13" t="s">
        <v>46</v>
      </c>
      <c r="B49" s="14" t="s">
        <v>253</v>
      </c>
      <c r="C49" s="14" t="s">
        <v>254</v>
      </c>
      <c r="D49" s="22"/>
      <c r="E49" s="14" t="s">
        <v>61</v>
      </c>
      <c r="F49" s="15" t="s">
        <v>71</v>
      </c>
      <c r="G49" s="15" t="s">
        <v>63</v>
      </c>
      <c r="H49" s="16" t="s">
        <v>261</v>
      </c>
      <c r="I49" s="17" t="s">
        <v>262</v>
      </c>
      <c r="J49" s="16" t="s">
        <v>54</v>
      </c>
      <c r="K49" s="17" t="s">
        <v>263</v>
      </c>
      <c r="L49" s="16" t="s">
        <v>54</v>
      </c>
      <c r="M49" s="17" t="s">
        <v>264</v>
      </c>
      <c r="N49" s="16" t="s">
        <v>261</v>
      </c>
      <c r="O49" s="17" t="s">
        <v>262</v>
      </c>
      <c r="P49" s="16" t="s">
        <v>82</v>
      </c>
      <c r="Q49" s="17" t="s">
        <v>265</v>
      </c>
      <c r="R49" s="16" t="s">
        <v>54</v>
      </c>
      <c r="S49" s="17" t="s">
        <v>263</v>
      </c>
      <c r="T49" s="18" t="n">
        <f>2471.89</f>
        <v>2471.89</v>
      </c>
      <c r="U49" s="19" t="n">
        <f>4411</f>
        <v>4411.0</v>
      </c>
      <c r="V49" s="19" t="n">
        <v>4400.0</v>
      </c>
      <c r="W49" s="23"/>
      <c r="X49" s="19" t="n">
        <f>110046240000</f>
        <v>1.1004624E11</v>
      </c>
      <c r="Y49" s="19" t="n">
        <v>1.0977335E11</v>
      </c>
      <c r="Z49" s="23"/>
      <c r="AA49" s="16"/>
      <c r="AB49" s="20" t="n">
        <f>4605</f>
        <v>4605.0</v>
      </c>
      <c r="AC49" s="21" t="n">
        <f>5</f>
        <v>5.0</v>
      </c>
    </row>
    <row r="50">
      <c r="A50" s="13" t="s">
        <v>46</v>
      </c>
      <c r="B50" s="14" t="s">
        <v>253</v>
      </c>
      <c r="C50" s="14" t="s">
        <v>254</v>
      </c>
      <c r="D50" s="22"/>
      <c r="E50" s="14" t="s">
        <v>70</v>
      </c>
      <c r="F50" s="15" t="s">
        <v>155</v>
      </c>
      <c r="G50" s="15" t="s">
        <v>72</v>
      </c>
      <c r="H50" s="16"/>
      <c r="I50" s="17" t="s">
        <v>127</v>
      </c>
      <c r="J50" s="16"/>
      <c r="K50" s="17" t="s">
        <v>127</v>
      </c>
      <c r="L50" s="16" t="s">
        <v>87</v>
      </c>
      <c r="M50" s="17" t="s">
        <v>266</v>
      </c>
      <c r="N50" s="16"/>
      <c r="O50" s="17" t="s">
        <v>127</v>
      </c>
      <c r="P50" s="16" t="s">
        <v>104</v>
      </c>
      <c r="Q50" s="17" t="s">
        <v>267</v>
      </c>
      <c r="R50" s="16"/>
      <c r="S50" s="17" t="s">
        <v>127</v>
      </c>
      <c r="T50" s="18" t="n">
        <f>2471.13</f>
        <v>2471.13</v>
      </c>
      <c r="U50" s="19" t="n">
        <f>500</f>
        <v>500.0</v>
      </c>
      <c r="V50" s="19" t="n">
        <v>500.0</v>
      </c>
      <c r="W50" s="23"/>
      <c r="X50" s="19" t="n">
        <f>12472400000</f>
        <v>1.24724E10</v>
      </c>
      <c r="Y50" s="19" t="n">
        <v>1.24724E10</v>
      </c>
      <c r="Z50" s="23"/>
      <c r="AA50" s="16"/>
      <c r="AB50" s="20" t="n">
        <f>500</f>
        <v>500.0</v>
      </c>
      <c r="AC50" s="21" t="str">
        <f>"－"</f>
        <v>－</v>
      </c>
    </row>
    <row r="51">
      <c r="A51" s="13" t="s">
        <v>46</v>
      </c>
      <c r="B51" s="14" t="s">
        <v>253</v>
      </c>
      <c r="C51" s="14" t="s">
        <v>254</v>
      </c>
      <c r="D51" s="22"/>
      <c r="E51" s="14" t="s">
        <v>80</v>
      </c>
      <c r="F51" s="15" t="s">
        <v>90</v>
      </c>
      <c r="G51" s="15" t="s">
        <v>81</v>
      </c>
      <c r="H51" s="16"/>
      <c r="I51" s="17" t="s">
        <v>127</v>
      </c>
      <c r="J51" s="16"/>
      <c r="K51" s="17" t="s">
        <v>127</v>
      </c>
      <c r="L51" s="16" t="s">
        <v>101</v>
      </c>
      <c r="M51" s="17" t="s">
        <v>268</v>
      </c>
      <c r="N51" s="16"/>
      <c r="O51" s="17" t="s">
        <v>127</v>
      </c>
      <c r="P51" s="16" t="s">
        <v>82</v>
      </c>
      <c r="Q51" s="17" t="s">
        <v>269</v>
      </c>
      <c r="R51" s="16"/>
      <c r="S51" s="17" t="s">
        <v>127</v>
      </c>
      <c r="T51" s="18" t="n">
        <f>2450.82</f>
        <v>2450.82</v>
      </c>
      <c r="U51" s="19" t="n">
        <f>1900</f>
        <v>1900.0</v>
      </c>
      <c r="V51" s="19" t="n">
        <v>1900.0</v>
      </c>
      <c r="W51" s="23"/>
      <c r="X51" s="19" t="n">
        <f>45946750000</f>
        <v>4.594675E10</v>
      </c>
      <c r="Y51" s="19" t="n">
        <v>4.594675E10</v>
      </c>
      <c r="Z51" s="23"/>
      <c r="AA51" s="16"/>
      <c r="AB51" s="20" t="n">
        <f>4345</f>
        <v>4345.0</v>
      </c>
      <c r="AC51" s="21" t="str">
        <f>"－"</f>
        <v>－</v>
      </c>
    </row>
    <row r="52">
      <c r="A52" s="13" t="s">
        <v>46</v>
      </c>
      <c r="B52" s="14" t="s">
        <v>253</v>
      </c>
      <c r="C52" s="14" t="s">
        <v>254</v>
      </c>
      <c r="D52" s="22"/>
      <c r="E52" s="14" t="s">
        <v>89</v>
      </c>
      <c r="F52" s="15" t="s">
        <v>158</v>
      </c>
      <c r="G52" s="15" t="s">
        <v>91</v>
      </c>
      <c r="H52" s="16"/>
      <c r="I52" s="17" t="s">
        <v>127</v>
      </c>
      <c r="J52" s="16"/>
      <c r="K52" s="17" t="s">
        <v>127</v>
      </c>
      <c r="L52" s="16"/>
      <c r="M52" s="17"/>
      <c r="N52" s="16"/>
      <c r="O52" s="17" t="s">
        <v>127</v>
      </c>
      <c r="P52" s="16"/>
      <c r="Q52" s="17"/>
      <c r="R52" s="16"/>
      <c r="S52" s="17" t="s">
        <v>127</v>
      </c>
      <c r="T52" s="18" t="n">
        <f>2448.16</f>
        <v>2448.16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str">
        <f>"－"</f>
        <v>－</v>
      </c>
      <c r="AC52" s="21" t="str">
        <f>"－"</f>
        <v>－</v>
      </c>
    </row>
    <row r="53">
      <c r="A53" s="13" t="s">
        <v>46</v>
      </c>
      <c r="B53" s="14" t="s">
        <v>270</v>
      </c>
      <c r="C53" s="14" t="s">
        <v>271</v>
      </c>
      <c r="D53" s="22"/>
      <c r="E53" s="14" t="s">
        <v>49</v>
      </c>
      <c r="F53" s="15" t="s">
        <v>155</v>
      </c>
      <c r="G53" s="15" t="s">
        <v>51</v>
      </c>
      <c r="H53" s="16" t="s">
        <v>52</v>
      </c>
      <c r="I53" s="17" t="s">
        <v>272</v>
      </c>
      <c r="J53" s="16" t="s">
        <v>54</v>
      </c>
      <c r="K53" s="17" t="s">
        <v>273</v>
      </c>
      <c r="L53" s="16" t="s">
        <v>54</v>
      </c>
      <c r="M53" s="17" t="s">
        <v>274</v>
      </c>
      <c r="N53" s="16" t="s">
        <v>52</v>
      </c>
      <c r="O53" s="17" t="s">
        <v>275</v>
      </c>
      <c r="P53" s="16" t="s">
        <v>52</v>
      </c>
      <c r="Q53" s="17" t="s">
        <v>276</v>
      </c>
      <c r="R53" s="16" t="s">
        <v>59</v>
      </c>
      <c r="S53" s="17" t="s">
        <v>277</v>
      </c>
      <c r="T53" s="18" t="n">
        <f>2496.03</f>
        <v>2496.03</v>
      </c>
      <c r="U53" s="19" t="n">
        <f>529210</f>
        <v>529210.0</v>
      </c>
      <c r="V53" s="19" t="n">
        <v>8171.0</v>
      </c>
      <c r="W53" s="23"/>
      <c r="X53" s="19" t="n">
        <f>1315828233420</f>
        <v>1.31582823342E12</v>
      </c>
      <c r="Y53" s="19" t="n">
        <v>2.034411092E10</v>
      </c>
      <c r="Z53" s="23"/>
      <c r="AA53" s="16"/>
      <c r="AB53" s="20" t="n">
        <f>38175</f>
        <v>38175.0</v>
      </c>
      <c r="AC53" s="21" t="n">
        <f>19</f>
        <v>19.0</v>
      </c>
    </row>
    <row r="54">
      <c r="A54" s="13" t="s">
        <v>46</v>
      </c>
      <c r="B54" s="14" t="s">
        <v>270</v>
      </c>
      <c r="C54" s="14" t="s">
        <v>271</v>
      </c>
      <c r="D54" s="22"/>
      <c r="E54" s="14" t="s">
        <v>61</v>
      </c>
      <c r="F54" s="15" t="s">
        <v>90</v>
      </c>
      <c r="G54" s="15" t="s">
        <v>63</v>
      </c>
      <c r="H54" s="16" t="s">
        <v>82</v>
      </c>
      <c r="I54" s="17" t="s">
        <v>278</v>
      </c>
      <c r="J54" s="16" t="s">
        <v>54</v>
      </c>
      <c r="K54" s="17" t="s">
        <v>279</v>
      </c>
      <c r="L54" s="16"/>
      <c r="M54" s="17"/>
      <c r="N54" s="16" t="s">
        <v>82</v>
      </c>
      <c r="O54" s="17" t="s">
        <v>280</v>
      </c>
      <c r="P54" s="16"/>
      <c r="Q54" s="17"/>
      <c r="R54" s="16" t="s">
        <v>59</v>
      </c>
      <c r="S54" s="17" t="s">
        <v>281</v>
      </c>
      <c r="T54" s="18" t="n">
        <f>2471.89</f>
        <v>2471.89</v>
      </c>
      <c r="U54" s="19" t="n">
        <f>101</f>
        <v>101.0</v>
      </c>
      <c r="V54" s="19"/>
      <c r="W54" s="23"/>
      <c r="X54" s="19" t="n">
        <f>250685500</f>
        <v>2.506855E8</v>
      </c>
      <c r="Y54" s="19"/>
      <c r="Z54" s="23"/>
      <c r="AA54" s="16"/>
      <c r="AB54" s="20" t="n">
        <f>42</f>
        <v>42.0</v>
      </c>
      <c r="AC54" s="21" t="n">
        <f>17</f>
        <v>17.0</v>
      </c>
    </row>
    <row r="55">
      <c r="A55" s="13" t="s">
        <v>46</v>
      </c>
      <c r="B55" s="14" t="s">
        <v>270</v>
      </c>
      <c r="C55" s="14" t="s">
        <v>271</v>
      </c>
      <c r="D55" s="22"/>
      <c r="E55" s="14" t="s">
        <v>70</v>
      </c>
      <c r="F55" s="15" t="s">
        <v>158</v>
      </c>
      <c r="G55" s="15" t="s">
        <v>72</v>
      </c>
      <c r="H55" s="16" t="s">
        <v>75</v>
      </c>
      <c r="I55" s="17" t="s">
        <v>282</v>
      </c>
      <c r="J55" s="16" t="s">
        <v>54</v>
      </c>
      <c r="K55" s="17" t="s">
        <v>283</v>
      </c>
      <c r="L55" s="16"/>
      <c r="M55" s="17"/>
      <c r="N55" s="16" t="s">
        <v>75</v>
      </c>
      <c r="O55" s="17" t="s">
        <v>282</v>
      </c>
      <c r="P55" s="16"/>
      <c r="Q55" s="17"/>
      <c r="R55" s="16" t="s">
        <v>87</v>
      </c>
      <c r="S55" s="17" t="s">
        <v>284</v>
      </c>
      <c r="T55" s="18" t="n">
        <f>2471.13</f>
        <v>2471.13</v>
      </c>
      <c r="U55" s="19" t="n">
        <f>16</f>
        <v>16.0</v>
      </c>
      <c r="V55" s="19"/>
      <c r="W55" s="23"/>
      <c r="X55" s="19" t="n">
        <f>40102250</f>
        <v>4.010225E7</v>
      </c>
      <c r="Y55" s="19"/>
      <c r="Z55" s="23"/>
      <c r="AA55" s="16"/>
      <c r="AB55" s="20" t="n">
        <f>4</f>
        <v>4.0</v>
      </c>
      <c r="AC55" s="21" t="n">
        <f>6</f>
        <v>6.0</v>
      </c>
    </row>
    <row r="56">
      <c r="A56" s="13" t="s">
        <v>46</v>
      </c>
      <c r="B56" s="14" t="s">
        <v>285</v>
      </c>
      <c r="C56" s="14" t="s">
        <v>286</v>
      </c>
      <c r="D56" s="22"/>
      <c r="E56" s="14" t="s">
        <v>49</v>
      </c>
      <c r="F56" s="15" t="s">
        <v>152</v>
      </c>
      <c r="G56" s="15" t="s">
        <v>51</v>
      </c>
      <c r="H56" s="16" t="s">
        <v>52</v>
      </c>
      <c r="I56" s="17" t="s">
        <v>287</v>
      </c>
      <c r="J56" s="16" t="s">
        <v>54</v>
      </c>
      <c r="K56" s="17" t="s">
        <v>288</v>
      </c>
      <c r="L56" s="16" t="s">
        <v>54</v>
      </c>
      <c r="M56" s="17" t="s">
        <v>289</v>
      </c>
      <c r="N56" s="16" t="s">
        <v>52</v>
      </c>
      <c r="O56" s="17" t="s">
        <v>290</v>
      </c>
      <c r="P56" s="16" t="s">
        <v>52</v>
      </c>
      <c r="Q56" s="17" t="s">
        <v>291</v>
      </c>
      <c r="R56" s="16" t="s">
        <v>59</v>
      </c>
      <c r="S56" s="17" t="s">
        <v>292</v>
      </c>
      <c r="T56" s="18" t="n">
        <f>22561.58</f>
        <v>22561.58</v>
      </c>
      <c r="U56" s="19" t="n">
        <f>162297</f>
        <v>162297.0</v>
      </c>
      <c r="V56" s="19" t="n">
        <v>10536.0</v>
      </c>
      <c r="W56" s="23"/>
      <c r="X56" s="19" t="n">
        <f>364676478482</f>
        <v>3.64676478482E11</v>
      </c>
      <c r="Y56" s="19" t="n">
        <v>2.3635669982E10</v>
      </c>
      <c r="Z56" s="23"/>
      <c r="AA56" s="16"/>
      <c r="AB56" s="20" t="n">
        <f>48241</f>
        <v>48241.0</v>
      </c>
      <c r="AC56" s="21" t="n">
        <f>19</f>
        <v>19.0</v>
      </c>
    </row>
    <row r="57">
      <c r="A57" s="13" t="s">
        <v>46</v>
      </c>
      <c r="B57" s="14" t="s">
        <v>285</v>
      </c>
      <c r="C57" s="14" t="s">
        <v>286</v>
      </c>
      <c r="D57" s="22"/>
      <c r="E57" s="14" t="s">
        <v>61</v>
      </c>
      <c r="F57" s="15" t="s">
        <v>71</v>
      </c>
      <c r="G57" s="15" t="s">
        <v>63</v>
      </c>
      <c r="H57" s="16" t="s">
        <v>293</v>
      </c>
      <c r="I57" s="17" t="s">
        <v>294</v>
      </c>
      <c r="J57" s="16" t="s">
        <v>293</v>
      </c>
      <c r="K57" s="17" t="s">
        <v>294</v>
      </c>
      <c r="L57" s="16"/>
      <c r="M57" s="17"/>
      <c r="N57" s="16" t="s">
        <v>293</v>
      </c>
      <c r="O57" s="17" t="s">
        <v>295</v>
      </c>
      <c r="P57" s="16"/>
      <c r="Q57" s="17"/>
      <c r="R57" s="16" t="s">
        <v>293</v>
      </c>
      <c r="S57" s="17" t="s">
        <v>295</v>
      </c>
      <c r="T57" s="18" t="n">
        <f>22348.68</f>
        <v>22348.68</v>
      </c>
      <c r="U57" s="19" t="n">
        <f>2</f>
        <v>2.0</v>
      </c>
      <c r="V57" s="19"/>
      <c r="W57" s="23"/>
      <c r="X57" s="19" t="n">
        <f>4489000</f>
        <v>4489000.0</v>
      </c>
      <c r="Y57" s="19"/>
      <c r="Z57" s="23"/>
      <c r="AA57" s="16"/>
      <c r="AB57" s="20" t="n">
        <f>4</f>
        <v>4.0</v>
      </c>
      <c r="AC57" s="21" t="n">
        <f>1</f>
        <v>1.0</v>
      </c>
    </row>
    <row r="58">
      <c r="A58" s="13" t="s">
        <v>46</v>
      </c>
      <c r="B58" s="14" t="s">
        <v>285</v>
      </c>
      <c r="C58" s="14" t="s">
        <v>286</v>
      </c>
      <c r="D58" s="22"/>
      <c r="E58" s="14" t="s">
        <v>70</v>
      </c>
      <c r="F58" s="15" t="s">
        <v>155</v>
      </c>
      <c r="G58" s="15" t="s">
        <v>72</v>
      </c>
      <c r="H58" s="16"/>
      <c r="I58" s="17" t="s">
        <v>127</v>
      </c>
      <c r="J58" s="16"/>
      <c r="K58" s="17" t="s">
        <v>127</v>
      </c>
      <c r="L58" s="16"/>
      <c r="M58" s="17"/>
      <c r="N58" s="16"/>
      <c r="O58" s="17" t="s">
        <v>127</v>
      </c>
      <c r="P58" s="16"/>
      <c r="Q58" s="17"/>
      <c r="R58" s="16"/>
      <c r="S58" s="17" t="s">
        <v>127</v>
      </c>
      <c r="T58" s="18" t="n">
        <f>22334.74</f>
        <v>22334.74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n">
        <f>2</f>
        <v>2.0</v>
      </c>
      <c r="AC58" s="21" t="str">
        <f>"－"</f>
        <v>－</v>
      </c>
    </row>
    <row r="59">
      <c r="A59" s="13" t="s">
        <v>46</v>
      </c>
      <c r="B59" s="14" t="s">
        <v>285</v>
      </c>
      <c r="C59" s="14" t="s">
        <v>286</v>
      </c>
      <c r="D59" s="22"/>
      <c r="E59" s="14" t="s">
        <v>80</v>
      </c>
      <c r="F59" s="15" t="s">
        <v>90</v>
      </c>
      <c r="G59" s="15" t="s">
        <v>81</v>
      </c>
      <c r="H59" s="16"/>
      <c r="I59" s="17" t="s">
        <v>127</v>
      </c>
      <c r="J59" s="16"/>
      <c r="K59" s="17" t="s">
        <v>127</v>
      </c>
      <c r="L59" s="16"/>
      <c r="M59" s="17"/>
      <c r="N59" s="16"/>
      <c r="O59" s="17" t="s">
        <v>127</v>
      </c>
      <c r="P59" s="16"/>
      <c r="Q59" s="17"/>
      <c r="R59" s="16"/>
      <c r="S59" s="17" t="s">
        <v>127</v>
      </c>
      <c r="T59" s="18" t="n">
        <f>22142.11</f>
        <v>22142.11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n">
        <f>1</f>
        <v>1.0</v>
      </c>
      <c r="AC59" s="21" t="str">
        <f>"－"</f>
        <v>－</v>
      </c>
    </row>
    <row r="60">
      <c r="A60" s="13" t="s">
        <v>46</v>
      </c>
      <c r="B60" s="14" t="s">
        <v>285</v>
      </c>
      <c r="C60" s="14" t="s">
        <v>286</v>
      </c>
      <c r="D60" s="22"/>
      <c r="E60" s="14" t="s">
        <v>89</v>
      </c>
      <c r="F60" s="15" t="s">
        <v>158</v>
      </c>
      <c r="G60" s="15" t="s">
        <v>91</v>
      </c>
      <c r="H60" s="16"/>
      <c r="I60" s="17" t="s">
        <v>127</v>
      </c>
      <c r="J60" s="16"/>
      <c r="K60" s="17" t="s">
        <v>127</v>
      </c>
      <c r="L60" s="16"/>
      <c r="M60" s="17"/>
      <c r="N60" s="16"/>
      <c r="O60" s="17" t="s">
        <v>127</v>
      </c>
      <c r="P60" s="16"/>
      <c r="Q60" s="17"/>
      <c r="R60" s="16"/>
      <c r="S60" s="17" t="s">
        <v>127</v>
      </c>
      <c r="T60" s="18" t="n">
        <f>22117.89</f>
        <v>22117.89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296</v>
      </c>
      <c r="C61" s="14" t="s">
        <v>297</v>
      </c>
      <c r="D61" s="22"/>
      <c r="E61" s="14" t="s">
        <v>49</v>
      </c>
      <c r="F61" s="15" t="s">
        <v>155</v>
      </c>
      <c r="G61" s="15" t="s">
        <v>51</v>
      </c>
      <c r="H61" s="16" t="s">
        <v>104</v>
      </c>
      <c r="I61" s="17" t="s">
        <v>298</v>
      </c>
      <c r="J61" s="16" t="s">
        <v>104</v>
      </c>
      <c r="K61" s="17" t="s">
        <v>298</v>
      </c>
      <c r="L61" s="16"/>
      <c r="M61" s="17"/>
      <c r="N61" s="16" t="s">
        <v>104</v>
      </c>
      <c r="O61" s="17" t="s">
        <v>298</v>
      </c>
      <c r="P61" s="16"/>
      <c r="Q61" s="17"/>
      <c r="R61" s="16" t="s">
        <v>104</v>
      </c>
      <c r="S61" s="17" t="s">
        <v>298</v>
      </c>
      <c r="T61" s="18" t="n">
        <f>1272.55</f>
        <v>1272.55</v>
      </c>
      <c r="U61" s="19" t="n">
        <f>1</f>
        <v>1.0</v>
      </c>
      <c r="V61" s="19"/>
      <c r="W61" s="23"/>
      <c r="X61" s="19" t="n">
        <f>1295000</f>
        <v>1295000.0</v>
      </c>
      <c r="Y61" s="19"/>
      <c r="Z61" s="23"/>
      <c r="AA61" s="16"/>
      <c r="AB61" s="20" t="n">
        <f>102</f>
        <v>102.0</v>
      </c>
      <c r="AC61" s="21" t="n">
        <f>1</f>
        <v>1.0</v>
      </c>
    </row>
    <row r="62">
      <c r="A62" s="13" t="s">
        <v>46</v>
      </c>
      <c r="B62" s="14" t="s">
        <v>296</v>
      </c>
      <c r="C62" s="14" t="s">
        <v>297</v>
      </c>
      <c r="D62" s="22"/>
      <c r="E62" s="14" t="s">
        <v>61</v>
      </c>
      <c r="F62" s="15" t="s">
        <v>90</v>
      </c>
      <c r="G62" s="15" t="s">
        <v>63</v>
      </c>
      <c r="H62" s="16"/>
      <c r="I62" s="17" t="s">
        <v>127</v>
      </c>
      <c r="J62" s="16"/>
      <c r="K62" s="17" t="s">
        <v>127</v>
      </c>
      <c r="L62" s="16"/>
      <c r="M62" s="17"/>
      <c r="N62" s="16"/>
      <c r="O62" s="17" t="s">
        <v>127</v>
      </c>
      <c r="P62" s="16"/>
      <c r="Q62" s="17"/>
      <c r="R62" s="16"/>
      <c r="S62" s="17" t="s">
        <v>127</v>
      </c>
      <c r="T62" s="18" t="n">
        <f>1262.89</f>
        <v>1262.89</v>
      </c>
      <c r="U62" s="19" t="str">
        <f>"－"</f>
        <v>－</v>
      </c>
      <c r="V62" s="19"/>
      <c r="W62" s="23"/>
      <c r="X62" s="19" t="str">
        <f>"－"</f>
        <v>－</v>
      </c>
      <c r="Y62" s="19"/>
      <c r="Z62" s="23"/>
      <c r="AA62" s="16"/>
      <c r="AB62" s="20" t="str">
        <f>"－"</f>
        <v>－</v>
      </c>
      <c r="AC62" s="21" t="str">
        <f>"－"</f>
        <v>－</v>
      </c>
    </row>
    <row r="63">
      <c r="A63" s="13" t="s">
        <v>46</v>
      </c>
      <c r="B63" s="14" t="s">
        <v>296</v>
      </c>
      <c r="C63" s="14" t="s">
        <v>297</v>
      </c>
      <c r="D63" s="22"/>
      <c r="E63" s="14" t="s">
        <v>70</v>
      </c>
      <c r="F63" s="15" t="s">
        <v>158</v>
      </c>
      <c r="G63" s="15" t="s">
        <v>72</v>
      </c>
      <c r="H63" s="16"/>
      <c r="I63" s="17" t="s">
        <v>127</v>
      </c>
      <c r="J63" s="16"/>
      <c r="K63" s="17" t="s">
        <v>127</v>
      </c>
      <c r="L63" s="16"/>
      <c r="M63" s="17"/>
      <c r="N63" s="16"/>
      <c r="O63" s="17" t="s">
        <v>127</v>
      </c>
      <c r="P63" s="16"/>
      <c r="Q63" s="17"/>
      <c r="R63" s="16"/>
      <c r="S63" s="17" t="s">
        <v>127</v>
      </c>
      <c r="T63" s="18" t="n">
        <f>1263.89</f>
        <v>1263.89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299</v>
      </c>
      <c r="C64" s="14" t="s">
        <v>300</v>
      </c>
      <c r="D64" s="22"/>
      <c r="E64" s="14" t="s">
        <v>49</v>
      </c>
      <c r="F64" s="15" t="s">
        <v>155</v>
      </c>
      <c r="G64" s="15" t="s">
        <v>51</v>
      </c>
      <c r="H64" s="16" t="s">
        <v>261</v>
      </c>
      <c r="I64" s="17" t="s">
        <v>301</v>
      </c>
      <c r="J64" s="16" t="s">
        <v>293</v>
      </c>
      <c r="K64" s="17" t="s">
        <v>302</v>
      </c>
      <c r="L64" s="16" t="s">
        <v>59</v>
      </c>
      <c r="M64" s="17" t="s">
        <v>303</v>
      </c>
      <c r="N64" s="16" t="s">
        <v>261</v>
      </c>
      <c r="O64" s="17" t="s">
        <v>304</v>
      </c>
      <c r="P64" s="16" t="s">
        <v>52</v>
      </c>
      <c r="Q64" s="17" t="s">
        <v>305</v>
      </c>
      <c r="R64" s="16" t="s">
        <v>293</v>
      </c>
      <c r="S64" s="17" t="s">
        <v>306</v>
      </c>
      <c r="T64" s="18" t="n">
        <f>266.59</f>
        <v>266.59</v>
      </c>
      <c r="U64" s="19" t="n">
        <f>12419</f>
        <v>12419.0</v>
      </c>
      <c r="V64" s="19" t="n">
        <v>12366.0</v>
      </c>
      <c r="W64" s="23"/>
      <c r="X64" s="19" t="n">
        <f>33805493433</f>
        <v>3.3805493433E10</v>
      </c>
      <c r="Y64" s="19" t="n">
        <v>3.3666945433E10</v>
      </c>
      <c r="Z64" s="23"/>
      <c r="AA64" s="16"/>
      <c r="AB64" s="20" t="n">
        <f>67330</f>
        <v>67330.0</v>
      </c>
      <c r="AC64" s="21" t="n">
        <f>3</f>
        <v>3.0</v>
      </c>
    </row>
    <row r="65">
      <c r="A65" s="13" t="s">
        <v>46</v>
      </c>
      <c r="B65" s="14" t="s">
        <v>299</v>
      </c>
      <c r="C65" s="14" t="s">
        <v>300</v>
      </c>
      <c r="D65" s="22"/>
      <c r="E65" s="14" t="s">
        <v>61</v>
      </c>
      <c r="F65" s="15" t="s">
        <v>90</v>
      </c>
      <c r="G65" s="15" t="s">
        <v>63</v>
      </c>
      <c r="H65" s="16"/>
      <c r="I65" s="17" t="s">
        <v>127</v>
      </c>
      <c r="J65" s="16"/>
      <c r="K65" s="17" t="s">
        <v>127</v>
      </c>
      <c r="L65" s="16"/>
      <c r="M65" s="17"/>
      <c r="N65" s="16"/>
      <c r="O65" s="17" t="s">
        <v>127</v>
      </c>
      <c r="P65" s="16"/>
      <c r="Q65" s="17"/>
      <c r="R65" s="16"/>
      <c r="S65" s="17" t="s">
        <v>127</v>
      </c>
      <c r="T65" s="18" t="n">
        <f>263.65</f>
        <v>263.65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299</v>
      </c>
      <c r="C66" s="14" t="s">
        <v>300</v>
      </c>
      <c r="D66" s="22"/>
      <c r="E66" s="14" t="s">
        <v>70</v>
      </c>
      <c r="F66" s="15" t="s">
        <v>158</v>
      </c>
      <c r="G66" s="15" t="s">
        <v>72</v>
      </c>
      <c r="H66" s="16"/>
      <c r="I66" s="17" t="s">
        <v>127</v>
      </c>
      <c r="J66" s="16"/>
      <c r="K66" s="17" t="s">
        <v>127</v>
      </c>
      <c r="L66" s="16"/>
      <c r="M66" s="17"/>
      <c r="N66" s="16"/>
      <c r="O66" s="17" t="s">
        <v>127</v>
      </c>
      <c r="P66" s="16"/>
      <c r="Q66" s="17"/>
      <c r="R66" s="16"/>
      <c r="S66" s="17" t="s">
        <v>127</v>
      </c>
      <c r="T66" s="18" t="n">
        <f>263.86</f>
        <v>263.86</v>
      </c>
      <c r="U66" s="19" t="str">
        <f>"－"</f>
        <v>－</v>
      </c>
      <c r="V66" s="19"/>
      <c r="W66" s="23"/>
      <c r="X66" s="19" t="str">
        <f>"－"</f>
        <v>－</v>
      </c>
      <c r="Y66" s="19"/>
      <c r="Z66" s="23"/>
      <c r="AA66" s="16"/>
      <c r="AB66" s="20" t="str">
        <f>"－"</f>
        <v>－</v>
      </c>
      <c r="AC66" s="21" t="str">
        <f>"－"</f>
        <v>－</v>
      </c>
    </row>
    <row r="67">
      <c r="A67" s="13" t="s">
        <v>46</v>
      </c>
      <c r="B67" s="14" t="s">
        <v>307</v>
      </c>
      <c r="C67" s="14" t="s">
        <v>308</v>
      </c>
      <c r="D67" s="22"/>
      <c r="E67" s="14" t="s">
        <v>49</v>
      </c>
      <c r="F67" s="15" t="s">
        <v>155</v>
      </c>
      <c r="G67" s="15" t="s">
        <v>51</v>
      </c>
      <c r="H67" s="16" t="s">
        <v>52</v>
      </c>
      <c r="I67" s="17" t="s">
        <v>309</v>
      </c>
      <c r="J67" s="16" t="s">
        <v>54</v>
      </c>
      <c r="K67" s="17" t="s">
        <v>310</v>
      </c>
      <c r="L67" s="16" t="s">
        <v>54</v>
      </c>
      <c r="M67" s="17" t="s">
        <v>311</v>
      </c>
      <c r="N67" s="16" t="s">
        <v>59</v>
      </c>
      <c r="O67" s="17" t="s">
        <v>312</v>
      </c>
      <c r="P67" s="16" t="s">
        <v>82</v>
      </c>
      <c r="Q67" s="17" t="s">
        <v>313</v>
      </c>
      <c r="R67" s="16" t="s">
        <v>59</v>
      </c>
      <c r="S67" s="17" t="s">
        <v>314</v>
      </c>
      <c r="T67" s="18" t="n">
        <f>1798.74</f>
        <v>1798.74</v>
      </c>
      <c r="U67" s="19" t="n">
        <f>21711</f>
        <v>21711.0</v>
      </c>
      <c r="V67" s="19" t="n">
        <v>15137.0</v>
      </c>
      <c r="W67" s="23"/>
      <c r="X67" s="19" t="n">
        <f>39065374782</f>
        <v>3.9065374782E10</v>
      </c>
      <c r="Y67" s="19" t="n">
        <v>2.7260276782E10</v>
      </c>
      <c r="Z67" s="23"/>
      <c r="AA67" s="16"/>
      <c r="AB67" s="20" t="n">
        <f>97313</f>
        <v>97313.0</v>
      </c>
      <c r="AC67" s="21" t="n">
        <f>19</f>
        <v>19.0</v>
      </c>
    </row>
    <row r="68">
      <c r="A68" s="13" t="s">
        <v>46</v>
      </c>
      <c r="B68" s="14" t="s">
        <v>307</v>
      </c>
      <c r="C68" s="14" t="s">
        <v>308</v>
      </c>
      <c r="D68" s="22"/>
      <c r="E68" s="14" t="s">
        <v>61</v>
      </c>
      <c r="F68" s="15" t="s">
        <v>90</v>
      </c>
      <c r="G68" s="15" t="s">
        <v>63</v>
      </c>
      <c r="H68" s="16"/>
      <c r="I68" s="17" t="s">
        <v>127</v>
      </c>
      <c r="J68" s="16"/>
      <c r="K68" s="17" t="s">
        <v>127</v>
      </c>
      <c r="L68" s="16"/>
      <c r="M68" s="17"/>
      <c r="N68" s="16"/>
      <c r="O68" s="17" t="s">
        <v>127</v>
      </c>
      <c r="P68" s="16"/>
      <c r="Q68" s="17"/>
      <c r="R68" s="16"/>
      <c r="S68" s="17" t="s">
        <v>127</v>
      </c>
      <c r="T68" s="18" t="n">
        <f>1787.26</f>
        <v>1787.26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307</v>
      </c>
      <c r="C69" s="14" t="s">
        <v>308</v>
      </c>
      <c r="D69" s="22"/>
      <c r="E69" s="14" t="s">
        <v>70</v>
      </c>
      <c r="F69" s="15" t="s">
        <v>158</v>
      </c>
      <c r="G69" s="15" t="s">
        <v>72</v>
      </c>
      <c r="H69" s="16"/>
      <c r="I69" s="17" t="s">
        <v>127</v>
      </c>
      <c r="J69" s="16"/>
      <c r="K69" s="17" t="s">
        <v>127</v>
      </c>
      <c r="L69" s="16"/>
      <c r="M69" s="17"/>
      <c r="N69" s="16"/>
      <c r="O69" s="17" t="s">
        <v>127</v>
      </c>
      <c r="P69" s="16"/>
      <c r="Q69" s="17"/>
      <c r="R69" s="16"/>
      <c r="S69" s="17" t="s">
        <v>127</v>
      </c>
      <c r="T69" s="18" t="n">
        <f>1764.03</f>
        <v>1764.03</v>
      </c>
      <c r="U69" s="19" t="str">
        <f>"－"</f>
        <v>－</v>
      </c>
      <c r="V69" s="19"/>
      <c r="W69" s="23"/>
      <c r="X69" s="19" t="str">
        <f>"－"</f>
        <v>－</v>
      </c>
      <c r="Y69" s="19"/>
      <c r="Z69" s="23"/>
      <c r="AA69" s="16"/>
      <c r="AB69" s="20" t="str">
        <f>"－"</f>
        <v>－</v>
      </c>
      <c r="AC69" s="21" t="str">
        <f>"－"</f>
        <v>－</v>
      </c>
    </row>
    <row r="70">
      <c r="A70" s="13" t="s">
        <v>46</v>
      </c>
      <c r="B70" s="14" t="s">
        <v>315</v>
      </c>
      <c r="C70" s="14" t="s">
        <v>316</v>
      </c>
      <c r="D70" s="22"/>
      <c r="E70" s="14" t="s">
        <v>49</v>
      </c>
      <c r="F70" s="15" t="s">
        <v>152</v>
      </c>
      <c r="G70" s="15" t="s">
        <v>51</v>
      </c>
      <c r="H70" s="16"/>
      <c r="I70" s="17" t="s">
        <v>127</v>
      </c>
      <c r="J70" s="16"/>
      <c r="K70" s="17" t="s">
        <v>127</v>
      </c>
      <c r="L70" s="16"/>
      <c r="M70" s="17"/>
      <c r="N70" s="16"/>
      <c r="O70" s="17" t="s">
        <v>127</v>
      </c>
      <c r="P70" s="16"/>
      <c r="Q70" s="17"/>
      <c r="R70" s="16"/>
      <c r="S70" s="17" t="s">
        <v>127</v>
      </c>
      <c r="T70" s="18" t="n">
        <f>1898.5</f>
        <v>1898.5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315</v>
      </c>
      <c r="C71" s="14" t="s">
        <v>316</v>
      </c>
      <c r="D71" s="22"/>
      <c r="E71" s="14" t="s">
        <v>61</v>
      </c>
      <c r="F71" s="15" t="s">
        <v>71</v>
      </c>
      <c r="G71" s="15" t="s">
        <v>63</v>
      </c>
      <c r="H71" s="16"/>
      <c r="I71" s="17" t="s">
        <v>127</v>
      </c>
      <c r="J71" s="16"/>
      <c r="K71" s="17" t="s">
        <v>127</v>
      </c>
      <c r="L71" s="16"/>
      <c r="M71" s="17"/>
      <c r="N71" s="16"/>
      <c r="O71" s="17" t="s">
        <v>127</v>
      </c>
      <c r="P71" s="16"/>
      <c r="Q71" s="17"/>
      <c r="R71" s="16"/>
      <c r="S71" s="17" t="s">
        <v>127</v>
      </c>
      <c r="T71" s="18" t="n">
        <f>1880.58</f>
        <v>1880.58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315</v>
      </c>
      <c r="C72" s="14" t="s">
        <v>316</v>
      </c>
      <c r="D72" s="22"/>
      <c r="E72" s="14" t="s">
        <v>70</v>
      </c>
      <c r="F72" s="15" t="s">
        <v>155</v>
      </c>
      <c r="G72" s="15" t="s">
        <v>72</v>
      </c>
      <c r="H72" s="16"/>
      <c r="I72" s="17" t="s">
        <v>127</v>
      </c>
      <c r="J72" s="16"/>
      <c r="K72" s="17" t="s">
        <v>127</v>
      </c>
      <c r="L72" s="16"/>
      <c r="M72" s="17"/>
      <c r="N72" s="16"/>
      <c r="O72" s="17" t="s">
        <v>127</v>
      </c>
      <c r="P72" s="16"/>
      <c r="Q72" s="17"/>
      <c r="R72" s="16"/>
      <c r="S72" s="17" t="s">
        <v>127</v>
      </c>
      <c r="T72" s="18" t="n">
        <f>1879.61</f>
        <v>1879.61</v>
      </c>
      <c r="U72" s="19" t="str">
        <f>"－"</f>
        <v>－</v>
      </c>
      <c r="V72" s="19"/>
      <c r="W72" s="23"/>
      <c r="X72" s="19" t="str">
        <f>"－"</f>
        <v>－</v>
      </c>
      <c r="Y72" s="19"/>
      <c r="Z72" s="23"/>
      <c r="AA72" s="16"/>
      <c r="AB72" s="20" t="str">
        <f>"－"</f>
        <v>－</v>
      </c>
      <c r="AC72" s="21" t="str">
        <f>"－"</f>
        <v>－</v>
      </c>
    </row>
    <row r="73">
      <c r="A73" s="13" t="s">
        <v>46</v>
      </c>
      <c r="B73" s="14" t="s">
        <v>315</v>
      </c>
      <c r="C73" s="14" t="s">
        <v>316</v>
      </c>
      <c r="D73" s="22"/>
      <c r="E73" s="14" t="s">
        <v>80</v>
      </c>
      <c r="F73" s="15" t="s">
        <v>90</v>
      </c>
      <c r="G73" s="15" t="s">
        <v>81</v>
      </c>
      <c r="H73" s="16"/>
      <c r="I73" s="17" t="s">
        <v>127</v>
      </c>
      <c r="J73" s="16"/>
      <c r="K73" s="17" t="s">
        <v>127</v>
      </c>
      <c r="L73" s="16"/>
      <c r="M73" s="17"/>
      <c r="N73" s="16"/>
      <c r="O73" s="17" t="s">
        <v>127</v>
      </c>
      <c r="P73" s="16"/>
      <c r="Q73" s="17"/>
      <c r="R73" s="16"/>
      <c r="S73" s="17" t="s">
        <v>127</v>
      </c>
      <c r="T73" s="18" t="n">
        <f>1864.13</f>
        <v>1864.13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315</v>
      </c>
      <c r="C74" s="14" t="s">
        <v>316</v>
      </c>
      <c r="D74" s="22"/>
      <c r="E74" s="14" t="s">
        <v>89</v>
      </c>
      <c r="F74" s="15" t="s">
        <v>158</v>
      </c>
      <c r="G74" s="15" t="s">
        <v>91</v>
      </c>
      <c r="H74" s="16"/>
      <c r="I74" s="17" t="s">
        <v>127</v>
      </c>
      <c r="J74" s="16"/>
      <c r="K74" s="17" t="s">
        <v>127</v>
      </c>
      <c r="L74" s="16"/>
      <c r="M74" s="17"/>
      <c r="N74" s="16"/>
      <c r="O74" s="17" t="s">
        <v>127</v>
      </c>
      <c r="P74" s="16"/>
      <c r="Q74" s="17"/>
      <c r="R74" s="16"/>
      <c r="S74" s="17" t="s">
        <v>127</v>
      </c>
      <c r="T74" s="18" t="n">
        <f>1862.16</f>
        <v>1862.16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317</v>
      </c>
      <c r="C75" s="14" t="s">
        <v>318</v>
      </c>
      <c r="D75" s="22"/>
      <c r="E75" s="14" t="s">
        <v>49</v>
      </c>
      <c r="F75" s="15" t="s">
        <v>152</v>
      </c>
      <c r="G75" s="15" t="s">
        <v>51</v>
      </c>
      <c r="H75" s="16" t="s">
        <v>52</v>
      </c>
      <c r="I75" s="17" t="s">
        <v>319</v>
      </c>
      <c r="J75" s="16" t="s">
        <v>293</v>
      </c>
      <c r="K75" s="17" t="s">
        <v>320</v>
      </c>
      <c r="L75" s="16" t="s">
        <v>293</v>
      </c>
      <c r="M75" s="17" t="s">
        <v>321</v>
      </c>
      <c r="N75" s="16" t="s">
        <v>195</v>
      </c>
      <c r="O75" s="17" t="s">
        <v>322</v>
      </c>
      <c r="P75" s="16" t="s">
        <v>195</v>
      </c>
      <c r="Q75" s="17" t="s">
        <v>323</v>
      </c>
      <c r="R75" s="16" t="s">
        <v>59</v>
      </c>
      <c r="S75" s="17" t="s">
        <v>324</v>
      </c>
      <c r="T75" s="18" t="n">
        <f>706.16</f>
        <v>706.16</v>
      </c>
      <c r="U75" s="19" t="n">
        <f>132185</f>
        <v>132185.0</v>
      </c>
      <c r="V75" s="19" t="n">
        <v>7184.0</v>
      </c>
      <c r="W75" s="23"/>
      <c r="X75" s="19" t="n">
        <f>92546964430</f>
        <v>9.254696443E10</v>
      </c>
      <c r="Y75" s="19" t="n">
        <v>5.00811943E9</v>
      </c>
      <c r="Z75" s="23"/>
      <c r="AA75" s="16"/>
      <c r="AB75" s="20" t="n">
        <f>44951</f>
        <v>44951.0</v>
      </c>
      <c r="AC75" s="21" t="n">
        <f>19</f>
        <v>19.0</v>
      </c>
    </row>
    <row r="76">
      <c r="A76" s="13" t="s">
        <v>46</v>
      </c>
      <c r="B76" s="14" t="s">
        <v>317</v>
      </c>
      <c r="C76" s="14" t="s">
        <v>318</v>
      </c>
      <c r="D76" s="22"/>
      <c r="E76" s="14" t="s">
        <v>61</v>
      </c>
      <c r="F76" s="15" t="s">
        <v>71</v>
      </c>
      <c r="G76" s="15" t="s">
        <v>63</v>
      </c>
      <c r="H76" s="16" t="s">
        <v>52</v>
      </c>
      <c r="I76" s="17" t="s">
        <v>325</v>
      </c>
      <c r="J76" s="16" t="s">
        <v>293</v>
      </c>
      <c r="K76" s="17" t="s">
        <v>326</v>
      </c>
      <c r="L76" s="16"/>
      <c r="M76" s="17"/>
      <c r="N76" s="16" t="s">
        <v>195</v>
      </c>
      <c r="O76" s="17" t="s">
        <v>327</v>
      </c>
      <c r="P76" s="16"/>
      <c r="Q76" s="17"/>
      <c r="R76" s="16" t="s">
        <v>59</v>
      </c>
      <c r="S76" s="17" t="s">
        <v>319</v>
      </c>
      <c r="T76" s="18" t="n">
        <f>705.58</f>
        <v>705.58</v>
      </c>
      <c r="U76" s="19" t="n">
        <f>1577</f>
        <v>1577.0</v>
      </c>
      <c r="V76" s="19"/>
      <c r="W76" s="23"/>
      <c r="X76" s="19" t="n">
        <f>1096997000</f>
        <v>1.096997E9</v>
      </c>
      <c r="Y76" s="19"/>
      <c r="Z76" s="23"/>
      <c r="AA76" s="16"/>
      <c r="AB76" s="20" t="n">
        <f>614</f>
        <v>614.0</v>
      </c>
      <c r="AC76" s="21" t="n">
        <f>19</f>
        <v>19.0</v>
      </c>
    </row>
    <row r="77">
      <c r="A77" s="13" t="s">
        <v>46</v>
      </c>
      <c r="B77" s="14" t="s">
        <v>317</v>
      </c>
      <c r="C77" s="14" t="s">
        <v>318</v>
      </c>
      <c r="D77" s="22"/>
      <c r="E77" s="14" t="s">
        <v>70</v>
      </c>
      <c r="F77" s="15" t="s">
        <v>155</v>
      </c>
      <c r="G77" s="15" t="s">
        <v>72</v>
      </c>
      <c r="H77" s="16" t="s">
        <v>52</v>
      </c>
      <c r="I77" s="17" t="s">
        <v>328</v>
      </c>
      <c r="J77" s="16" t="s">
        <v>293</v>
      </c>
      <c r="K77" s="17" t="s">
        <v>324</v>
      </c>
      <c r="L77" s="16"/>
      <c r="M77" s="17"/>
      <c r="N77" s="16" t="s">
        <v>195</v>
      </c>
      <c r="O77" s="17" t="s">
        <v>327</v>
      </c>
      <c r="P77" s="16"/>
      <c r="Q77" s="17"/>
      <c r="R77" s="16" t="s">
        <v>87</v>
      </c>
      <c r="S77" s="17" t="s">
        <v>329</v>
      </c>
      <c r="T77" s="18" t="n">
        <f>706.11</f>
        <v>706.11</v>
      </c>
      <c r="U77" s="19" t="n">
        <f>95</f>
        <v>95.0</v>
      </c>
      <c r="V77" s="19"/>
      <c r="W77" s="23"/>
      <c r="X77" s="19" t="n">
        <f>65981000</f>
        <v>6.5981E7</v>
      </c>
      <c r="Y77" s="19"/>
      <c r="Z77" s="23"/>
      <c r="AA77" s="16"/>
      <c r="AB77" s="20" t="n">
        <f>91</f>
        <v>91.0</v>
      </c>
      <c r="AC77" s="21" t="n">
        <f>17</f>
        <v>17.0</v>
      </c>
    </row>
    <row r="78">
      <c r="A78" s="13" t="s">
        <v>46</v>
      </c>
      <c r="B78" s="14" t="s">
        <v>317</v>
      </c>
      <c r="C78" s="14" t="s">
        <v>318</v>
      </c>
      <c r="D78" s="22"/>
      <c r="E78" s="14" t="s">
        <v>80</v>
      </c>
      <c r="F78" s="15" t="s">
        <v>90</v>
      </c>
      <c r="G78" s="15" t="s">
        <v>81</v>
      </c>
      <c r="H78" s="16" t="s">
        <v>104</v>
      </c>
      <c r="I78" s="17" t="s">
        <v>322</v>
      </c>
      <c r="J78" s="16" t="s">
        <v>330</v>
      </c>
      <c r="K78" s="17" t="s">
        <v>331</v>
      </c>
      <c r="L78" s="16"/>
      <c r="M78" s="17"/>
      <c r="N78" s="16" t="s">
        <v>104</v>
      </c>
      <c r="O78" s="17" t="s">
        <v>322</v>
      </c>
      <c r="P78" s="16"/>
      <c r="Q78" s="17"/>
      <c r="R78" s="16" t="s">
        <v>330</v>
      </c>
      <c r="S78" s="17" t="s">
        <v>331</v>
      </c>
      <c r="T78" s="18" t="n">
        <f>705.84</f>
        <v>705.84</v>
      </c>
      <c r="U78" s="19" t="n">
        <f>2</f>
        <v>2.0</v>
      </c>
      <c r="V78" s="19"/>
      <c r="W78" s="23"/>
      <c r="X78" s="19" t="n">
        <f>1365000</f>
        <v>1365000.0</v>
      </c>
      <c r="Y78" s="19"/>
      <c r="Z78" s="23"/>
      <c r="AA78" s="16"/>
      <c r="AB78" s="20" t="n">
        <f>6</f>
        <v>6.0</v>
      </c>
      <c r="AC78" s="21" t="n">
        <f>2</f>
        <v>2.0</v>
      </c>
    </row>
    <row r="79">
      <c r="A79" s="13" t="s">
        <v>46</v>
      </c>
      <c r="B79" s="14" t="s">
        <v>317</v>
      </c>
      <c r="C79" s="14" t="s">
        <v>318</v>
      </c>
      <c r="D79" s="22"/>
      <c r="E79" s="14" t="s">
        <v>89</v>
      </c>
      <c r="F79" s="15" t="s">
        <v>158</v>
      </c>
      <c r="G79" s="15" t="s">
        <v>91</v>
      </c>
      <c r="H79" s="16" t="s">
        <v>140</v>
      </c>
      <c r="I79" s="17" t="s">
        <v>324</v>
      </c>
      <c r="J79" s="16" t="s">
        <v>140</v>
      </c>
      <c r="K79" s="17" t="s">
        <v>324</v>
      </c>
      <c r="L79" s="16"/>
      <c r="M79" s="17"/>
      <c r="N79" s="16" t="s">
        <v>140</v>
      </c>
      <c r="O79" s="17" t="s">
        <v>324</v>
      </c>
      <c r="P79" s="16"/>
      <c r="Q79" s="17"/>
      <c r="R79" s="16" t="s">
        <v>54</v>
      </c>
      <c r="S79" s="17" t="s">
        <v>324</v>
      </c>
      <c r="T79" s="18" t="n">
        <f>705.74</f>
        <v>705.74</v>
      </c>
      <c r="U79" s="19" t="n">
        <f>2</f>
        <v>2.0</v>
      </c>
      <c r="V79" s="19"/>
      <c r="W79" s="23"/>
      <c r="X79" s="19" t="n">
        <f>1420000</f>
        <v>1420000.0</v>
      </c>
      <c r="Y79" s="19"/>
      <c r="Z79" s="23"/>
      <c r="AA79" s="16"/>
      <c r="AB79" s="20" t="n">
        <f>2</f>
        <v>2.0</v>
      </c>
      <c r="AC79" s="21" t="n">
        <f>2</f>
        <v>2.0</v>
      </c>
    </row>
    <row r="80">
      <c r="A80" s="13" t="s">
        <v>46</v>
      </c>
      <c r="B80" s="14" t="s">
        <v>332</v>
      </c>
      <c r="C80" s="14" t="s">
        <v>333</v>
      </c>
      <c r="D80" s="22"/>
      <c r="E80" s="14" t="s">
        <v>49</v>
      </c>
      <c r="F80" s="15" t="s">
        <v>334</v>
      </c>
      <c r="G80" s="15" t="s">
        <v>335</v>
      </c>
      <c r="H80" s="16" t="s">
        <v>52</v>
      </c>
      <c r="I80" s="17" t="s">
        <v>336</v>
      </c>
      <c r="J80" s="16" t="s">
        <v>59</v>
      </c>
      <c r="K80" s="17" t="s">
        <v>337</v>
      </c>
      <c r="L80" s="16" t="s">
        <v>59</v>
      </c>
      <c r="M80" s="17" t="s">
        <v>338</v>
      </c>
      <c r="N80" s="16" t="s">
        <v>119</v>
      </c>
      <c r="O80" s="17" t="s">
        <v>339</v>
      </c>
      <c r="P80" s="16" t="s">
        <v>195</v>
      </c>
      <c r="Q80" s="17" t="s">
        <v>340</v>
      </c>
      <c r="R80" s="16" t="s">
        <v>59</v>
      </c>
      <c r="S80" s="17" t="s">
        <v>341</v>
      </c>
      <c r="T80" s="18" t="n">
        <f>37913.74</f>
        <v>37913.74</v>
      </c>
      <c r="U80" s="19" t="n">
        <f>26877</f>
        <v>26877.0</v>
      </c>
      <c r="V80" s="19" t="n">
        <v>279.0</v>
      </c>
      <c r="W80" s="23"/>
      <c r="X80" s="19" t="n">
        <f>101768802400</f>
        <v>1.017688024E11</v>
      </c>
      <c r="Y80" s="19" t="n">
        <v>1.0574405E9</v>
      </c>
      <c r="Z80" s="23"/>
      <c r="AA80" s="16"/>
      <c r="AB80" s="20" t="n">
        <f>4406</f>
        <v>4406.0</v>
      </c>
      <c r="AC80" s="21" t="n">
        <f>19</f>
        <v>19.0</v>
      </c>
    </row>
    <row r="81">
      <c r="A81" s="13" t="s">
        <v>46</v>
      </c>
      <c r="B81" s="14" t="s">
        <v>332</v>
      </c>
      <c r="C81" s="14" t="s">
        <v>333</v>
      </c>
      <c r="D81" s="22"/>
      <c r="E81" s="14" t="s">
        <v>61</v>
      </c>
      <c r="F81" s="15" t="s">
        <v>342</v>
      </c>
      <c r="G81" s="15" t="s">
        <v>343</v>
      </c>
      <c r="H81" s="16" t="s">
        <v>52</v>
      </c>
      <c r="I81" s="17" t="s">
        <v>344</v>
      </c>
      <c r="J81" s="16" t="s">
        <v>59</v>
      </c>
      <c r="K81" s="17" t="s">
        <v>345</v>
      </c>
      <c r="L81" s="16"/>
      <c r="M81" s="17"/>
      <c r="N81" s="16" t="s">
        <v>195</v>
      </c>
      <c r="O81" s="17" t="s">
        <v>346</v>
      </c>
      <c r="P81" s="16"/>
      <c r="Q81" s="17"/>
      <c r="R81" s="16" t="s">
        <v>59</v>
      </c>
      <c r="S81" s="17" t="s">
        <v>345</v>
      </c>
      <c r="T81" s="18" t="n">
        <f>38215.05</f>
        <v>38215.05</v>
      </c>
      <c r="U81" s="19" t="n">
        <f>115</f>
        <v>115.0</v>
      </c>
      <c r="V81" s="19"/>
      <c r="W81" s="23"/>
      <c r="X81" s="19" t="n">
        <f>438302400</f>
        <v>4.383024E8</v>
      </c>
      <c r="Y81" s="19"/>
      <c r="Z81" s="23"/>
      <c r="AA81" s="16"/>
      <c r="AB81" s="20" t="n">
        <f>66</f>
        <v>66.0</v>
      </c>
      <c r="AC81" s="21" t="n">
        <f>16</f>
        <v>16.0</v>
      </c>
    </row>
    <row r="82">
      <c r="A82" s="13" t="s">
        <v>46</v>
      </c>
      <c r="B82" s="14" t="s">
        <v>332</v>
      </c>
      <c r="C82" s="14" t="s">
        <v>333</v>
      </c>
      <c r="D82" s="22"/>
      <c r="E82" s="14" t="s">
        <v>70</v>
      </c>
      <c r="F82" s="15" t="s">
        <v>347</v>
      </c>
      <c r="G82" s="15" t="s">
        <v>348</v>
      </c>
      <c r="H82" s="16"/>
      <c r="I82" s="17" t="s">
        <v>127</v>
      </c>
      <c r="J82" s="16"/>
      <c r="K82" s="17" t="s">
        <v>127</v>
      </c>
      <c r="L82" s="16"/>
      <c r="M82" s="17"/>
      <c r="N82" s="16"/>
      <c r="O82" s="17" t="s">
        <v>127</v>
      </c>
      <c r="P82" s="16"/>
      <c r="Q82" s="17"/>
      <c r="R82" s="16"/>
      <c r="S82" s="17" t="s">
        <v>127</v>
      </c>
      <c r="T82" s="18" t="n">
        <f>38312.42</f>
        <v>38312.42</v>
      </c>
      <c r="U82" s="19" t="str">
        <f>"－"</f>
        <v>－</v>
      </c>
      <c r="V82" s="19"/>
      <c r="W82" s="23"/>
      <c r="X82" s="19" t="str">
        <f>"－"</f>
        <v>－</v>
      </c>
      <c r="Y82" s="19"/>
      <c r="Z82" s="23"/>
      <c r="AA82" s="16"/>
      <c r="AB82" s="20" t="n">
        <f>1</f>
        <v>1.0</v>
      </c>
      <c r="AC82" s="21" t="str">
        <f>"－"</f>
        <v>－</v>
      </c>
    </row>
    <row r="83">
      <c r="A83" s="13" t="s">
        <v>46</v>
      </c>
      <c r="B83" s="14" t="s">
        <v>332</v>
      </c>
      <c r="C83" s="14" t="s">
        <v>333</v>
      </c>
      <c r="D83" s="22"/>
      <c r="E83" s="14" t="s">
        <v>80</v>
      </c>
      <c r="F83" s="15" t="s">
        <v>349</v>
      </c>
      <c r="G83" s="15" t="s">
        <v>350</v>
      </c>
      <c r="H83" s="16"/>
      <c r="I83" s="17" t="s">
        <v>127</v>
      </c>
      <c r="J83" s="16"/>
      <c r="K83" s="17" t="s">
        <v>127</v>
      </c>
      <c r="L83" s="16"/>
      <c r="M83" s="17"/>
      <c r="N83" s="16"/>
      <c r="O83" s="17" t="s">
        <v>127</v>
      </c>
      <c r="P83" s="16"/>
      <c r="Q83" s="17"/>
      <c r="R83" s="16"/>
      <c r="S83" s="17" t="s">
        <v>127</v>
      </c>
      <c r="T83" s="18" t="n">
        <f>38532.53</f>
        <v>38532.53</v>
      </c>
      <c r="U83" s="19" t="str">
        <f>"－"</f>
        <v>－</v>
      </c>
      <c r="V83" s="19"/>
      <c r="W83" s="23"/>
      <c r="X83" s="19" t="str">
        <f>"－"</f>
        <v>－</v>
      </c>
      <c r="Y83" s="19"/>
      <c r="Z83" s="23"/>
      <c r="AA83" s="16"/>
      <c r="AB83" s="20" t="str">
        <f>"－"</f>
        <v>－</v>
      </c>
      <c r="AC83" s="21" t="str">
        <f>"－"</f>
        <v>－</v>
      </c>
    </row>
    <row r="84">
      <c r="A84" s="13" t="s">
        <v>46</v>
      </c>
      <c r="B84" s="14" t="s">
        <v>351</v>
      </c>
      <c r="C84" s="14" t="s">
        <v>352</v>
      </c>
      <c r="D84" s="22"/>
      <c r="E84" s="14" t="s">
        <v>46</v>
      </c>
      <c r="F84" s="15" t="s">
        <v>353</v>
      </c>
      <c r="G84" s="15" t="s">
        <v>354</v>
      </c>
      <c r="H84" s="16"/>
      <c r="I84" s="17" t="s">
        <v>127</v>
      </c>
      <c r="J84" s="16"/>
      <c r="K84" s="17" t="s">
        <v>127</v>
      </c>
      <c r="L84" s="16"/>
      <c r="M84" s="17"/>
      <c r="N84" s="16"/>
      <c r="O84" s="17" t="s">
        <v>127</v>
      </c>
      <c r="P84" s="16"/>
      <c r="Q84" s="17"/>
      <c r="R84" s="16"/>
      <c r="S84" s="17" t="s">
        <v>127</v>
      </c>
      <c r="T84" s="18" t="n">
        <f>17530.75</f>
        <v>17530.75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 t="s">
        <v>168</v>
      </c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351</v>
      </c>
      <c r="C85" s="14" t="s">
        <v>352</v>
      </c>
      <c r="D85" s="22"/>
      <c r="E85" s="14" t="s">
        <v>169</v>
      </c>
      <c r="F85" s="15" t="s">
        <v>355</v>
      </c>
      <c r="G85" s="15" t="s">
        <v>356</v>
      </c>
      <c r="H85" s="16"/>
      <c r="I85" s="17" t="s">
        <v>127</v>
      </c>
      <c r="J85" s="16"/>
      <c r="K85" s="17" t="s">
        <v>127</v>
      </c>
      <c r="L85" s="16"/>
      <c r="M85" s="17"/>
      <c r="N85" s="16"/>
      <c r="O85" s="17" t="s">
        <v>127</v>
      </c>
      <c r="P85" s="16"/>
      <c r="Q85" s="17"/>
      <c r="R85" s="16"/>
      <c r="S85" s="17" t="s">
        <v>127</v>
      </c>
      <c r="T85" s="18" t="n">
        <f>17694.05</f>
        <v>17694.05</v>
      </c>
      <c r="U85" s="19" t="str">
        <f>"－"</f>
        <v>－</v>
      </c>
      <c r="V85" s="19"/>
      <c r="W85" s="23"/>
      <c r="X85" s="19" t="str">
        <f>"－"</f>
        <v>－</v>
      </c>
      <c r="Y85" s="19"/>
      <c r="Z85" s="23"/>
      <c r="AA85" s="16"/>
      <c r="AB85" s="20" t="str">
        <f>"－"</f>
        <v>－</v>
      </c>
      <c r="AC85" s="21" t="str">
        <f>"－"</f>
        <v>－</v>
      </c>
    </row>
    <row r="86">
      <c r="A86" s="13" t="s">
        <v>46</v>
      </c>
      <c r="B86" s="14" t="s">
        <v>351</v>
      </c>
      <c r="C86" s="14" t="s">
        <v>352</v>
      </c>
      <c r="D86" s="22"/>
      <c r="E86" s="14" t="s">
        <v>49</v>
      </c>
      <c r="F86" s="15" t="s">
        <v>357</v>
      </c>
      <c r="G86" s="15" t="s">
        <v>358</v>
      </c>
      <c r="H86" s="16"/>
      <c r="I86" s="17" t="s">
        <v>127</v>
      </c>
      <c r="J86" s="16"/>
      <c r="K86" s="17" t="s">
        <v>127</v>
      </c>
      <c r="L86" s="16"/>
      <c r="M86" s="17"/>
      <c r="N86" s="16"/>
      <c r="O86" s="17" t="s">
        <v>127</v>
      </c>
      <c r="P86" s="16"/>
      <c r="Q86" s="17"/>
      <c r="R86" s="16"/>
      <c r="S86" s="17" t="s">
        <v>127</v>
      </c>
      <c r="T86" s="18" t="n">
        <f>17676.79</f>
        <v>17676.79</v>
      </c>
      <c r="U86" s="19" t="str">
        <f>"－"</f>
        <v>－</v>
      </c>
      <c r="V86" s="19"/>
      <c r="W86" s="23"/>
      <c r="X86" s="19" t="str">
        <f>"－"</f>
        <v>－</v>
      </c>
      <c r="Y86" s="19"/>
      <c r="Z86" s="23"/>
      <c r="AA86" s="16"/>
      <c r="AB86" s="20" t="str">
        <f>"－"</f>
        <v>－</v>
      </c>
      <c r="AC86" s="21" t="str">
        <f>"－"</f>
        <v>－</v>
      </c>
    </row>
    <row r="87">
      <c r="A87" s="13" t="s">
        <v>46</v>
      </c>
      <c r="B87" s="14" t="s">
        <v>351</v>
      </c>
      <c r="C87" s="14" t="s">
        <v>352</v>
      </c>
      <c r="D87" s="22"/>
      <c r="E87" s="14" t="s">
        <v>61</v>
      </c>
      <c r="F87" s="15" t="s">
        <v>359</v>
      </c>
      <c r="G87" s="15" t="s">
        <v>360</v>
      </c>
      <c r="H87" s="16"/>
      <c r="I87" s="17" t="s">
        <v>127</v>
      </c>
      <c r="J87" s="16"/>
      <c r="K87" s="17" t="s">
        <v>127</v>
      </c>
      <c r="L87" s="16"/>
      <c r="M87" s="17"/>
      <c r="N87" s="16"/>
      <c r="O87" s="17" t="s">
        <v>127</v>
      </c>
      <c r="P87" s="16"/>
      <c r="Q87" s="17"/>
      <c r="R87" s="16"/>
      <c r="S87" s="17" t="s">
        <v>127</v>
      </c>
      <c r="T87" s="18" t="n">
        <f>17630.16</f>
        <v>17630.16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351</v>
      </c>
      <c r="C88" s="14" t="s">
        <v>352</v>
      </c>
      <c r="D88" s="22"/>
      <c r="E88" s="14" t="s">
        <v>70</v>
      </c>
      <c r="F88" s="15" t="s">
        <v>361</v>
      </c>
      <c r="G88" s="15" t="s">
        <v>362</v>
      </c>
      <c r="H88" s="16"/>
      <c r="I88" s="17" t="s">
        <v>127</v>
      </c>
      <c r="J88" s="16"/>
      <c r="K88" s="17" t="s">
        <v>127</v>
      </c>
      <c r="L88" s="16"/>
      <c r="M88" s="17"/>
      <c r="N88" s="16"/>
      <c r="O88" s="17" t="s">
        <v>127</v>
      </c>
      <c r="P88" s="16"/>
      <c r="Q88" s="17"/>
      <c r="R88" s="16"/>
      <c r="S88" s="17" t="s">
        <v>127</v>
      </c>
      <c r="T88" s="18" t="n">
        <f>17361.11</f>
        <v>17361.11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351</v>
      </c>
      <c r="C89" s="14" t="s">
        <v>352</v>
      </c>
      <c r="D89" s="22"/>
      <c r="E89" s="14" t="s">
        <v>80</v>
      </c>
      <c r="F89" s="15" t="s">
        <v>363</v>
      </c>
      <c r="G89" s="15" t="s">
        <v>364</v>
      </c>
      <c r="H89" s="16"/>
      <c r="I89" s="17" t="s">
        <v>127</v>
      </c>
      <c r="J89" s="16"/>
      <c r="K89" s="17" t="s">
        <v>127</v>
      </c>
      <c r="L89" s="16"/>
      <c r="M89" s="17"/>
      <c r="N89" s="16"/>
      <c r="O89" s="17" t="s">
        <v>127</v>
      </c>
      <c r="P89" s="16"/>
      <c r="Q89" s="17"/>
      <c r="R89" s="16"/>
      <c r="S89" s="17" t="s">
        <v>127</v>
      </c>
      <c r="T89" s="18" t="n">
        <f>17463.18</f>
        <v>17463.18</v>
      </c>
      <c r="U89" s="19" t="str">
        <f>"－"</f>
        <v>－</v>
      </c>
      <c r="V89" s="19"/>
      <c r="W89" s="23"/>
      <c r="X89" s="19" t="str">
        <f>"－"</f>
        <v>－</v>
      </c>
      <c r="Y89" s="19"/>
      <c r="Z89" s="23"/>
      <c r="AA89" s="16"/>
      <c r="AB89" s="20" t="str">
        <f>"－"</f>
        <v>－</v>
      </c>
      <c r="AC89" s="21" t="str">
        <f>"－"</f>
        <v>－</v>
      </c>
    </row>
    <row r="90">
      <c r="A90" s="13" t="s">
        <v>46</v>
      </c>
      <c r="B90" s="14" t="s">
        <v>365</v>
      </c>
      <c r="C90" s="14" t="s">
        <v>366</v>
      </c>
      <c r="D90" s="22"/>
      <c r="E90" s="14" t="s">
        <v>46</v>
      </c>
      <c r="F90" s="15" t="s">
        <v>367</v>
      </c>
      <c r="G90" s="15" t="s">
        <v>368</v>
      </c>
      <c r="H90" s="16"/>
      <c r="I90" s="17" t="s">
        <v>127</v>
      </c>
      <c r="J90" s="16"/>
      <c r="K90" s="17" t="s">
        <v>127</v>
      </c>
      <c r="L90" s="16"/>
      <c r="M90" s="17"/>
      <c r="N90" s="16"/>
      <c r="O90" s="17" t="s">
        <v>127</v>
      </c>
      <c r="P90" s="16"/>
      <c r="Q90" s="17"/>
      <c r="R90" s="16"/>
      <c r="S90" s="17" t="s">
        <v>127</v>
      </c>
      <c r="T90" s="18" t="n">
        <f>10244.17</f>
        <v>10244.17</v>
      </c>
      <c r="U90" s="19" t="str">
        <f>"－"</f>
        <v>－</v>
      </c>
      <c r="V90" s="19"/>
      <c r="W90" s="23"/>
      <c r="X90" s="19" t="str">
        <f>"－"</f>
        <v>－</v>
      </c>
      <c r="Y90" s="19"/>
      <c r="Z90" s="23"/>
      <c r="AA90" s="16" t="s">
        <v>168</v>
      </c>
      <c r="AB90" s="20" t="str">
        <f>"－"</f>
        <v>－</v>
      </c>
      <c r="AC90" s="21" t="str">
        <f>"－"</f>
        <v>－</v>
      </c>
    </row>
    <row r="91">
      <c r="A91" s="13" t="s">
        <v>46</v>
      </c>
      <c r="B91" s="14" t="s">
        <v>365</v>
      </c>
      <c r="C91" s="14" t="s">
        <v>366</v>
      </c>
      <c r="D91" s="22"/>
      <c r="E91" s="14" t="s">
        <v>169</v>
      </c>
      <c r="F91" s="15" t="s">
        <v>369</v>
      </c>
      <c r="G91" s="15" t="s">
        <v>370</v>
      </c>
      <c r="H91" s="16"/>
      <c r="I91" s="17" t="s">
        <v>127</v>
      </c>
      <c r="J91" s="16"/>
      <c r="K91" s="17" t="s">
        <v>127</v>
      </c>
      <c r="L91" s="16"/>
      <c r="M91" s="17"/>
      <c r="N91" s="16"/>
      <c r="O91" s="17" t="s">
        <v>127</v>
      </c>
      <c r="P91" s="16"/>
      <c r="Q91" s="17"/>
      <c r="R91" s="16"/>
      <c r="S91" s="17" t="s">
        <v>127</v>
      </c>
      <c r="T91" s="18" t="n">
        <f>10272.11</f>
        <v>10272.11</v>
      </c>
      <c r="U91" s="19" t="str">
        <f>"－"</f>
        <v>－</v>
      </c>
      <c r="V91" s="19"/>
      <c r="W91" s="23"/>
      <c r="X91" s="19" t="str">
        <f>"－"</f>
        <v>－</v>
      </c>
      <c r="Y91" s="19"/>
      <c r="Z91" s="23"/>
      <c r="AA91" s="16"/>
      <c r="AB91" s="20" t="str">
        <f>"－"</f>
        <v>－</v>
      </c>
      <c r="AC91" s="21" t="str">
        <f>"－"</f>
        <v>－</v>
      </c>
    </row>
    <row r="92">
      <c r="A92" s="13" t="s">
        <v>46</v>
      </c>
      <c r="B92" s="14" t="s">
        <v>365</v>
      </c>
      <c r="C92" s="14" t="s">
        <v>366</v>
      </c>
      <c r="D92" s="22"/>
      <c r="E92" s="14" t="s">
        <v>49</v>
      </c>
      <c r="F92" s="15" t="s">
        <v>371</v>
      </c>
      <c r="G92" s="15" t="s">
        <v>372</v>
      </c>
      <c r="H92" s="16"/>
      <c r="I92" s="17" t="s">
        <v>127</v>
      </c>
      <c r="J92" s="16"/>
      <c r="K92" s="17" t="s">
        <v>127</v>
      </c>
      <c r="L92" s="16"/>
      <c r="M92" s="17"/>
      <c r="N92" s="16"/>
      <c r="O92" s="17" t="s">
        <v>127</v>
      </c>
      <c r="P92" s="16"/>
      <c r="Q92" s="17"/>
      <c r="R92" s="16"/>
      <c r="S92" s="17" t="s">
        <v>127</v>
      </c>
      <c r="T92" s="18" t="n">
        <f>10261.84</f>
        <v>10261.84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str">
        <f>"－"</f>
        <v>－</v>
      </c>
      <c r="AC92" s="21" t="str">
        <f>"－"</f>
        <v>－</v>
      </c>
    </row>
    <row r="93">
      <c r="A93" s="13" t="s">
        <v>46</v>
      </c>
      <c r="B93" s="14" t="s">
        <v>365</v>
      </c>
      <c r="C93" s="14" t="s">
        <v>366</v>
      </c>
      <c r="D93" s="22"/>
      <c r="E93" s="14" t="s">
        <v>61</v>
      </c>
      <c r="F93" s="15" t="s">
        <v>373</v>
      </c>
      <c r="G93" s="15" t="s">
        <v>374</v>
      </c>
      <c r="H93" s="16"/>
      <c r="I93" s="17" t="s">
        <v>127</v>
      </c>
      <c r="J93" s="16"/>
      <c r="K93" s="17" t="s">
        <v>127</v>
      </c>
      <c r="L93" s="16"/>
      <c r="M93" s="17"/>
      <c r="N93" s="16"/>
      <c r="O93" s="17" t="s">
        <v>127</v>
      </c>
      <c r="P93" s="16"/>
      <c r="Q93" s="17"/>
      <c r="R93" s="16"/>
      <c r="S93" s="17" t="s">
        <v>127</v>
      </c>
      <c r="T93" s="18" t="n">
        <f>10227.37</f>
        <v>10227.37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365</v>
      </c>
      <c r="C94" s="14" t="s">
        <v>366</v>
      </c>
      <c r="D94" s="22"/>
      <c r="E94" s="14" t="s">
        <v>70</v>
      </c>
      <c r="F94" s="15" t="s">
        <v>375</v>
      </c>
      <c r="G94" s="15" t="s">
        <v>376</v>
      </c>
      <c r="H94" s="16"/>
      <c r="I94" s="17" t="s">
        <v>127</v>
      </c>
      <c r="J94" s="16"/>
      <c r="K94" s="17" t="s">
        <v>127</v>
      </c>
      <c r="L94" s="16"/>
      <c r="M94" s="17"/>
      <c r="N94" s="16"/>
      <c r="O94" s="17" t="s">
        <v>127</v>
      </c>
      <c r="P94" s="16"/>
      <c r="Q94" s="17"/>
      <c r="R94" s="16"/>
      <c r="S94" s="17" t="s">
        <v>127</v>
      </c>
      <c r="T94" s="18" t="n">
        <f>9950</f>
        <v>9950.0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377</v>
      </c>
      <c r="C95" s="14" t="s">
        <v>378</v>
      </c>
      <c r="D95" s="22"/>
      <c r="E95" s="14" t="s">
        <v>379</v>
      </c>
      <c r="F95" s="15" t="s">
        <v>380</v>
      </c>
      <c r="G95" s="15" t="s">
        <v>381</v>
      </c>
      <c r="H95" s="16"/>
      <c r="I95" s="17" t="s">
        <v>127</v>
      </c>
      <c r="J95" s="16"/>
      <c r="K95" s="17" t="s">
        <v>127</v>
      </c>
      <c r="L95" s="16" t="s">
        <v>132</v>
      </c>
      <c r="M95" s="17" t="s">
        <v>382</v>
      </c>
      <c r="N95" s="16"/>
      <c r="O95" s="17" t="s">
        <v>127</v>
      </c>
      <c r="P95" s="16" t="s">
        <v>132</v>
      </c>
      <c r="Q95" s="17" t="s">
        <v>382</v>
      </c>
      <c r="R95" s="16"/>
      <c r="S95" s="17" t="s">
        <v>127</v>
      </c>
      <c r="T95" s="18" t="n">
        <f>642.74</f>
        <v>642.74</v>
      </c>
      <c r="U95" s="19" t="n">
        <f>232</f>
        <v>232.0</v>
      </c>
      <c r="V95" s="19" t="n">
        <v>232.0</v>
      </c>
      <c r="W95" s="23"/>
      <c r="X95" s="19" t="n">
        <f>149640000</f>
        <v>1.4964E8</v>
      </c>
      <c r="Y95" s="19" t="n">
        <v>1.4964E8</v>
      </c>
      <c r="Z95" s="23"/>
      <c r="AA95" s="16"/>
      <c r="AB95" s="20" t="n">
        <f>7367</f>
        <v>7367.0</v>
      </c>
      <c r="AC95" s="21" t="str">
        <f>"－"</f>
        <v>－</v>
      </c>
    </row>
    <row r="96">
      <c r="A96" s="13" t="s">
        <v>46</v>
      </c>
      <c r="B96" s="14" t="s">
        <v>377</v>
      </c>
      <c r="C96" s="14" t="s">
        <v>378</v>
      </c>
      <c r="D96" s="22"/>
      <c r="E96" s="14" t="s">
        <v>80</v>
      </c>
      <c r="F96" s="15" t="s">
        <v>383</v>
      </c>
      <c r="G96" s="15" t="s">
        <v>384</v>
      </c>
      <c r="H96" s="16"/>
      <c r="I96" s="17" t="s">
        <v>127</v>
      </c>
      <c r="J96" s="16"/>
      <c r="K96" s="17" t="s">
        <v>127</v>
      </c>
      <c r="L96" s="16" t="s">
        <v>132</v>
      </c>
      <c r="M96" s="17" t="s">
        <v>385</v>
      </c>
      <c r="N96" s="16"/>
      <c r="O96" s="17" t="s">
        <v>127</v>
      </c>
      <c r="P96" s="16" t="s">
        <v>132</v>
      </c>
      <c r="Q96" s="17" t="s">
        <v>385</v>
      </c>
      <c r="R96" s="16"/>
      <c r="S96" s="17" t="s">
        <v>127</v>
      </c>
      <c r="T96" s="18" t="n">
        <f>669.42</f>
        <v>669.42</v>
      </c>
      <c r="U96" s="19" t="n">
        <f>488</f>
        <v>488.0</v>
      </c>
      <c r="V96" s="19" t="n">
        <v>488.0</v>
      </c>
      <c r="W96" s="23"/>
      <c r="X96" s="19" t="n">
        <f>332816000</f>
        <v>3.32816E8</v>
      </c>
      <c r="Y96" s="19" t="n">
        <v>3.32816E8</v>
      </c>
      <c r="Z96" s="23"/>
      <c r="AA96" s="16"/>
      <c r="AB96" s="20" t="n">
        <f>6085</f>
        <v>6085.0</v>
      </c>
      <c r="AC96" s="21" t="str">
        <f>"－"</f>
        <v>－</v>
      </c>
    </row>
    <row r="97">
      <c r="A97" s="13" t="s">
        <v>46</v>
      </c>
      <c r="B97" s="14" t="s">
        <v>377</v>
      </c>
      <c r="C97" s="14" t="s">
        <v>378</v>
      </c>
      <c r="D97" s="22"/>
      <c r="E97" s="14" t="s">
        <v>106</v>
      </c>
      <c r="F97" s="15" t="s">
        <v>386</v>
      </c>
      <c r="G97" s="15" t="s">
        <v>387</v>
      </c>
      <c r="H97" s="16"/>
      <c r="I97" s="17" t="s">
        <v>127</v>
      </c>
      <c r="J97" s="16"/>
      <c r="K97" s="17" t="s">
        <v>127</v>
      </c>
      <c r="L97" s="16" t="s">
        <v>132</v>
      </c>
      <c r="M97" s="17" t="s">
        <v>388</v>
      </c>
      <c r="N97" s="16"/>
      <c r="O97" s="17" t="s">
        <v>127</v>
      </c>
      <c r="P97" s="16" t="s">
        <v>132</v>
      </c>
      <c r="Q97" s="17" t="s">
        <v>388</v>
      </c>
      <c r="R97" s="16"/>
      <c r="S97" s="17" t="s">
        <v>127</v>
      </c>
      <c r="T97" s="18" t="n">
        <f>672.32</f>
        <v>672.32</v>
      </c>
      <c r="U97" s="19" t="n">
        <f>488</f>
        <v>488.0</v>
      </c>
      <c r="V97" s="19" t="n">
        <v>488.0</v>
      </c>
      <c r="W97" s="23"/>
      <c r="X97" s="19" t="n">
        <f>335256000</f>
        <v>3.35256E8</v>
      </c>
      <c r="Y97" s="19" t="n">
        <v>3.35256E8</v>
      </c>
      <c r="Z97" s="23"/>
      <c r="AA97" s="16"/>
      <c r="AB97" s="20" t="n">
        <f>1004</f>
        <v>1004.0</v>
      </c>
      <c r="AC97" s="21" t="str">
        <f>"－"</f>
        <v>－</v>
      </c>
    </row>
    <row r="98">
      <c r="A98" s="13" t="s">
        <v>46</v>
      </c>
      <c r="B98" s="14" t="s">
        <v>377</v>
      </c>
      <c r="C98" s="14" t="s">
        <v>378</v>
      </c>
      <c r="D98" s="22"/>
      <c r="E98" s="14" t="s">
        <v>116</v>
      </c>
      <c r="F98" s="15" t="s">
        <v>389</v>
      </c>
      <c r="G98" s="15" t="s">
        <v>390</v>
      </c>
      <c r="H98" s="16"/>
      <c r="I98" s="17" t="s">
        <v>127</v>
      </c>
      <c r="J98" s="16"/>
      <c r="K98" s="17" t="s">
        <v>127</v>
      </c>
      <c r="L98" s="16" t="s">
        <v>132</v>
      </c>
      <c r="M98" s="17" t="s">
        <v>391</v>
      </c>
      <c r="N98" s="16"/>
      <c r="O98" s="17" t="s">
        <v>127</v>
      </c>
      <c r="P98" s="16" t="s">
        <v>132</v>
      </c>
      <c r="Q98" s="17" t="s">
        <v>391</v>
      </c>
      <c r="R98" s="16"/>
      <c r="S98" s="17" t="s">
        <v>127</v>
      </c>
      <c r="T98" s="18" t="n">
        <f>672.89</f>
        <v>672.89</v>
      </c>
      <c r="U98" s="19" t="n">
        <f>240</f>
        <v>240.0</v>
      </c>
      <c r="V98" s="19" t="n">
        <v>240.0</v>
      </c>
      <c r="W98" s="23"/>
      <c r="X98" s="19" t="n">
        <f>165600000</f>
        <v>1.656E8</v>
      </c>
      <c r="Y98" s="19" t="n">
        <v>1.656E8</v>
      </c>
      <c r="Z98" s="23"/>
      <c r="AA98" s="16"/>
      <c r="AB98" s="20" t="n">
        <f>490</f>
        <v>490.0</v>
      </c>
      <c r="AC98" s="21" t="str">
        <f>"－"</f>
        <v>－</v>
      </c>
    </row>
    <row r="99">
      <c r="A99" s="13" t="s">
        <v>46</v>
      </c>
      <c r="B99" s="14" t="s">
        <v>377</v>
      </c>
      <c r="C99" s="14" t="s">
        <v>378</v>
      </c>
      <c r="D99" s="22"/>
      <c r="E99" s="14" t="s">
        <v>128</v>
      </c>
      <c r="F99" s="15" t="s">
        <v>392</v>
      </c>
      <c r="G99" s="15" t="s">
        <v>393</v>
      </c>
      <c r="H99" s="16"/>
      <c r="I99" s="17" t="s">
        <v>127</v>
      </c>
      <c r="J99" s="16"/>
      <c r="K99" s="17" t="s">
        <v>127</v>
      </c>
      <c r="L99" s="16"/>
      <c r="M99" s="17"/>
      <c r="N99" s="16"/>
      <c r="O99" s="17" t="s">
        <v>127</v>
      </c>
      <c r="P99" s="16"/>
      <c r="Q99" s="17"/>
      <c r="R99" s="16"/>
      <c r="S99" s="17" t="s">
        <v>127</v>
      </c>
      <c r="T99" s="18" t="n">
        <f>667.82</f>
        <v>667.82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377</v>
      </c>
      <c r="C100" s="14" t="s">
        <v>378</v>
      </c>
      <c r="D100" s="22"/>
      <c r="E100" s="14" t="s">
        <v>137</v>
      </c>
      <c r="F100" s="15" t="s">
        <v>394</v>
      </c>
      <c r="G100" s="15" t="s">
        <v>395</v>
      </c>
      <c r="H100" s="16"/>
      <c r="I100" s="17" t="s">
        <v>127</v>
      </c>
      <c r="J100" s="16"/>
      <c r="K100" s="17" t="s">
        <v>127</v>
      </c>
      <c r="L100" s="16"/>
      <c r="M100" s="17"/>
      <c r="N100" s="16"/>
      <c r="O100" s="17" t="s">
        <v>127</v>
      </c>
      <c r="P100" s="16"/>
      <c r="Q100" s="17"/>
      <c r="R100" s="16"/>
      <c r="S100" s="17" t="s">
        <v>127</v>
      </c>
      <c r="T100" s="18" t="n">
        <f>599.64</f>
        <v>599.64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/>
      <c r="AB100" s="20" t="str">
        <f>"－"</f>
        <v>－</v>
      </c>
      <c r="AC100" s="21" t="str">
        <f>"－"</f>
        <v>－</v>
      </c>
    </row>
    <row r="101">
      <c r="A101" s="13" t="s">
        <v>46</v>
      </c>
      <c r="B101" s="14" t="s">
        <v>377</v>
      </c>
      <c r="C101" s="14" t="s">
        <v>378</v>
      </c>
      <c r="D101" s="22"/>
      <c r="E101" s="14" t="s">
        <v>145</v>
      </c>
      <c r="F101" s="15" t="s">
        <v>396</v>
      </c>
      <c r="G101" s="15" t="s">
        <v>397</v>
      </c>
      <c r="H101" s="16"/>
      <c r="I101" s="17" t="s">
        <v>127</v>
      </c>
      <c r="J101" s="16"/>
      <c r="K101" s="17" t="s">
        <v>127</v>
      </c>
      <c r="L101" s="16"/>
      <c r="M101" s="17"/>
      <c r="N101" s="16"/>
      <c r="O101" s="17" t="s">
        <v>127</v>
      </c>
      <c r="P101" s="16"/>
      <c r="Q101" s="17"/>
      <c r="R101" s="16"/>
      <c r="S101" s="17" t="s">
        <v>127</v>
      </c>
      <c r="T101" s="18" t="n">
        <f>599.64</f>
        <v>599.64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str">
        <f>"－"</f>
        <v>－</v>
      </c>
      <c r="AC101" s="21" t="str">
        <f>"－"</f>
        <v>－</v>
      </c>
    </row>
    <row r="102">
      <c r="A102" s="13" t="s">
        <v>46</v>
      </c>
      <c r="B102" s="14" t="s">
        <v>377</v>
      </c>
      <c r="C102" s="14" t="s">
        <v>378</v>
      </c>
      <c r="D102" s="22"/>
      <c r="E102" s="14" t="s">
        <v>151</v>
      </c>
      <c r="F102" s="15" t="s">
        <v>398</v>
      </c>
      <c r="G102" s="15" t="s">
        <v>399</v>
      </c>
      <c r="H102" s="16"/>
      <c r="I102" s="17" t="s">
        <v>127</v>
      </c>
      <c r="J102" s="16"/>
      <c r="K102" s="17" t="s">
        <v>127</v>
      </c>
      <c r="L102" s="16"/>
      <c r="M102" s="17"/>
      <c r="N102" s="16"/>
      <c r="O102" s="17" t="s">
        <v>127</v>
      </c>
      <c r="P102" s="16"/>
      <c r="Q102" s="17"/>
      <c r="R102" s="16"/>
      <c r="S102" s="17" t="s">
        <v>127</v>
      </c>
      <c r="T102" s="18" t="n">
        <f>599.64</f>
        <v>599.64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str">
        <f>"－"</f>
        <v>－</v>
      </c>
      <c r="AC102" s="21" t="str">
        <f>"－"</f>
        <v>－</v>
      </c>
    </row>
    <row r="103">
      <c r="A103" s="13" t="s">
        <v>46</v>
      </c>
      <c r="B103" s="14" t="s">
        <v>377</v>
      </c>
      <c r="C103" s="14" t="s">
        <v>378</v>
      </c>
      <c r="D103" s="22"/>
      <c r="E103" s="14" t="s">
        <v>157</v>
      </c>
      <c r="F103" s="15" t="s">
        <v>400</v>
      </c>
      <c r="G103" s="15" t="s">
        <v>401</v>
      </c>
      <c r="H103" s="16"/>
      <c r="I103" s="17" t="s">
        <v>127</v>
      </c>
      <c r="J103" s="16"/>
      <c r="K103" s="17" t="s">
        <v>127</v>
      </c>
      <c r="L103" s="16"/>
      <c r="M103" s="17"/>
      <c r="N103" s="16"/>
      <c r="O103" s="17" t="s">
        <v>127</v>
      </c>
      <c r="P103" s="16"/>
      <c r="Q103" s="17"/>
      <c r="R103" s="16"/>
      <c r="S103" s="17" t="s">
        <v>127</v>
      </c>
      <c r="T103" s="18" t="n">
        <f>599.64</f>
        <v>599.64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402</v>
      </c>
      <c r="C104" s="14" t="s">
        <v>403</v>
      </c>
      <c r="D104" s="22"/>
      <c r="E104" s="14" t="s">
        <v>46</v>
      </c>
      <c r="F104" s="15" t="s">
        <v>404</v>
      </c>
      <c r="G104" s="15" t="s">
        <v>405</v>
      </c>
      <c r="H104" s="16" t="s">
        <v>52</v>
      </c>
      <c r="I104" s="17" t="s">
        <v>406</v>
      </c>
      <c r="J104" s="16" t="s">
        <v>52</v>
      </c>
      <c r="K104" s="17" t="s">
        <v>407</v>
      </c>
      <c r="L104" s="16"/>
      <c r="M104" s="17"/>
      <c r="N104" s="16" t="s">
        <v>82</v>
      </c>
      <c r="O104" s="17" t="s">
        <v>408</v>
      </c>
      <c r="P104" s="16"/>
      <c r="Q104" s="17"/>
      <c r="R104" s="16" t="s">
        <v>261</v>
      </c>
      <c r="S104" s="17" t="s">
        <v>409</v>
      </c>
      <c r="T104" s="18" t="n">
        <f>18.87</f>
        <v>18.87</v>
      </c>
      <c r="U104" s="19" t="n">
        <f>39</f>
        <v>39.0</v>
      </c>
      <c r="V104" s="19"/>
      <c r="W104" s="23"/>
      <c r="X104" s="19" t="n">
        <f>7414500</f>
        <v>7414500.0</v>
      </c>
      <c r="Y104" s="19"/>
      <c r="Z104" s="23"/>
      <c r="AA104" s="16" t="s">
        <v>168</v>
      </c>
      <c r="AB104" s="20" t="n">
        <f>28</f>
        <v>28.0</v>
      </c>
      <c r="AC104" s="21" t="n">
        <f>3</f>
        <v>3.0</v>
      </c>
    </row>
    <row r="105">
      <c r="A105" s="13" t="s">
        <v>46</v>
      </c>
      <c r="B105" s="14" t="s">
        <v>402</v>
      </c>
      <c r="C105" s="14" t="s">
        <v>403</v>
      </c>
      <c r="D105" s="22"/>
      <c r="E105" s="14" t="s">
        <v>169</v>
      </c>
      <c r="F105" s="15" t="s">
        <v>410</v>
      </c>
      <c r="G105" s="15" t="s">
        <v>411</v>
      </c>
      <c r="H105" s="16" t="s">
        <v>52</v>
      </c>
      <c r="I105" s="17" t="s">
        <v>412</v>
      </c>
      <c r="J105" s="16" t="s">
        <v>99</v>
      </c>
      <c r="K105" s="17" t="s">
        <v>413</v>
      </c>
      <c r="L105" s="16"/>
      <c r="M105" s="17"/>
      <c r="N105" s="16" t="s">
        <v>59</v>
      </c>
      <c r="O105" s="17" t="s">
        <v>414</v>
      </c>
      <c r="P105" s="16"/>
      <c r="Q105" s="17"/>
      <c r="R105" s="16" t="s">
        <v>59</v>
      </c>
      <c r="S105" s="17" t="s">
        <v>414</v>
      </c>
      <c r="T105" s="18" t="n">
        <f>20.11</f>
        <v>20.11</v>
      </c>
      <c r="U105" s="19" t="n">
        <f>99</f>
        <v>99.0</v>
      </c>
      <c r="V105" s="19"/>
      <c r="W105" s="23"/>
      <c r="X105" s="19" t="n">
        <f>19845000</f>
        <v>1.9845E7</v>
      </c>
      <c r="Y105" s="19"/>
      <c r="Z105" s="23"/>
      <c r="AA105" s="16"/>
      <c r="AB105" s="20" t="n">
        <f>14</f>
        <v>14.0</v>
      </c>
      <c r="AC105" s="21" t="n">
        <f>17</f>
        <v>17.0</v>
      </c>
    </row>
    <row r="106">
      <c r="A106" s="13" t="s">
        <v>46</v>
      </c>
      <c r="B106" s="14" t="s">
        <v>402</v>
      </c>
      <c r="C106" s="14" t="s">
        <v>403</v>
      </c>
      <c r="D106" s="22"/>
      <c r="E106" s="14" t="s">
        <v>49</v>
      </c>
      <c r="F106" s="15" t="s">
        <v>415</v>
      </c>
      <c r="G106" s="15" t="s">
        <v>416</v>
      </c>
      <c r="H106" s="16" t="s">
        <v>52</v>
      </c>
      <c r="I106" s="17" t="s">
        <v>417</v>
      </c>
      <c r="J106" s="16" t="s">
        <v>99</v>
      </c>
      <c r="K106" s="17" t="s">
        <v>418</v>
      </c>
      <c r="L106" s="16"/>
      <c r="M106" s="17"/>
      <c r="N106" s="16" t="s">
        <v>59</v>
      </c>
      <c r="O106" s="17" t="s">
        <v>419</v>
      </c>
      <c r="P106" s="16"/>
      <c r="Q106" s="17"/>
      <c r="R106" s="16" t="s">
        <v>59</v>
      </c>
      <c r="S106" s="17" t="s">
        <v>419</v>
      </c>
      <c r="T106" s="18" t="n">
        <f>21.16</f>
        <v>21.16</v>
      </c>
      <c r="U106" s="19" t="n">
        <f>88</f>
        <v>88.0</v>
      </c>
      <c r="V106" s="19"/>
      <c r="W106" s="23"/>
      <c r="X106" s="19" t="n">
        <f>18739500</f>
        <v>1.87395E7</v>
      </c>
      <c r="Y106" s="19"/>
      <c r="Z106" s="23"/>
      <c r="AA106" s="16"/>
      <c r="AB106" s="20" t="n">
        <f>74</f>
        <v>74.0</v>
      </c>
      <c r="AC106" s="21" t="n">
        <f>17</f>
        <v>17.0</v>
      </c>
    </row>
    <row r="107">
      <c r="A107" s="13" t="s">
        <v>46</v>
      </c>
      <c r="B107" s="14" t="s">
        <v>402</v>
      </c>
      <c r="C107" s="14" t="s">
        <v>403</v>
      </c>
      <c r="D107" s="22"/>
      <c r="E107" s="14" t="s">
        <v>181</v>
      </c>
      <c r="F107" s="15" t="s">
        <v>420</v>
      </c>
      <c r="G107" s="15" t="s">
        <v>421</v>
      </c>
      <c r="H107" s="16" t="s">
        <v>132</v>
      </c>
      <c r="I107" s="17" t="s">
        <v>413</v>
      </c>
      <c r="J107" s="16" t="s">
        <v>119</v>
      </c>
      <c r="K107" s="17" t="s">
        <v>422</v>
      </c>
      <c r="L107" s="16"/>
      <c r="M107" s="17"/>
      <c r="N107" s="16" t="s">
        <v>59</v>
      </c>
      <c r="O107" s="17" t="s">
        <v>423</v>
      </c>
      <c r="P107" s="16"/>
      <c r="Q107" s="17"/>
      <c r="R107" s="16" t="s">
        <v>59</v>
      </c>
      <c r="S107" s="17" t="s">
        <v>423</v>
      </c>
      <c r="T107" s="18" t="n">
        <f>20.77</f>
        <v>20.77</v>
      </c>
      <c r="U107" s="19" t="n">
        <f>10</f>
        <v>10.0</v>
      </c>
      <c r="V107" s="19"/>
      <c r="W107" s="23"/>
      <c r="X107" s="19" t="n">
        <f>2121000</f>
        <v>2121000.0</v>
      </c>
      <c r="Y107" s="19"/>
      <c r="Z107" s="23"/>
      <c r="AA107" s="16"/>
      <c r="AB107" s="20" t="n">
        <f>12</f>
        <v>12.0</v>
      </c>
      <c r="AC107" s="21" t="n">
        <f>7</f>
        <v>7.0</v>
      </c>
    </row>
    <row r="108">
      <c r="A108" s="13" t="s">
        <v>46</v>
      </c>
      <c r="B108" s="14" t="s">
        <v>402</v>
      </c>
      <c r="C108" s="14" t="s">
        <v>403</v>
      </c>
      <c r="D108" s="22"/>
      <c r="E108" s="14" t="s">
        <v>190</v>
      </c>
      <c r="F108" s="15" t="s">
        <v>424</v>
      </c>
      <c r="G108" s="15" t="s">
        <v>425</v>
      </c>
      <c r="H108" s="16" t="s">
        <v>104</v>
      </c>
      <c r="I108" s="17" t="s">
        <v>426</v>
      </c>
      <c r="J108" s="16" t="s">
        <v>104</v>
      </c>
      <c r="K108" s="17" t="s">
        <v>426</v>
      </c>
      <c r="L108" s="16"/>
      <c r="M108" s="17"/>
      <c r="N108" s="16" t="s">
        <v>104</v>
      </c>
      <c r="O108" s="17" t="s">
        <v>427</v>
      </c>
      <c r="P108" s="16"/>
      <c r="Q108" s="17"/>
      <c r="R108" s="16" t="s">
        <v>104</v>
      </c>
      <c r="S108" s="17" t="s">
        <v>427</v>
      </c>
      <c r="T108" s="18" t="n">
        <f>20.38</f>
        <v>20.38</v>
      </c>
      <c r="U108" s="19" t="n">
        <f>2</f>
        <v>2.0</v>
      </c>
      <c r="V108" s="19"/>
      <c r="W108" s="23"/>
      <c r="X108" s="19" t="n">
        <f>410500</f>
        <v>410500.0</v>
      </c>
      <c r="Y108" s="19"/>
      <c r="Z108" s="23"/>
      <c r="AA108" s="16"/>
      <c r="AB108" s="20" t="n">
        <f>2</f>
        <v>2.0</v>
      </c>
      <c r="AC108" s="21" t="n">
        <f>1</f>
        <v>1.0</v>
      </c>
    </row>
    <row r="109">
      <c r="A109" s="13" t="s">
        <v>46</v>
      </c>
      <c r="B109" s="14" t="s">
        <v>402</v>
      </c>
      <c r="C109" s="14" t="s">
        <v>403</v>
      </c>
      <c r="D109" s="22"/>
      <c r="E109" s="14" t="s">
        <v>61</v>
      </c>
      <c r="F109" s="15" t="s">
        <v>428</v>
      </c>
      <c r="G109" s="15" t="s">
        <v>429</v>
      </c>
      <c r="H109" s="16" t="s">
        <v>140</v>
      </c>
      <c r="I109" s="17" t="s">
        <v>430</v>
      </c>
      <c r="J109" s="16" t="s">
        <v>54</v>
      </c>
      <c r="K109" s="17" t="s">
        <v>427</v>
      </c>
      <c r="L109" s="16"/>
      <c r="M109" s="17"/>
      <c r="N109" s="16" t="s">
        <v>140</v>
      </c>
      <c r="O109" s="17" t="s">
        <v>430</v>
      </c>
      <c r="P109" s="16"/>
      <c r="Q109" s="17"/>
      <c r="R109" s="16" t="s">
        <v>54</v>
      </c>
      <c r="S109" s="17" t="s">
        <v>427</v>
      </c>
      <c r="T109" s="18" t="n">
        <f>20.47</f>
        <v>20.47</v>
      </c>
      <c r="U109" s="19" t="n">
        <f>2</f>
        <v>2.0</v>
      </c>
      <c r="V109" s="19"/>
      <c r="W109" s="23"/>
      <c r="X109" s="19" t="n">
        <f>400500</f>
        <v>400500.0</v>
      </c>
      <c r="Y109" s="19"/>
      <c r="Z109" s="23"/>
      <c r="AA109" s="16"/>
      <c r="AB109" s="20" t="n">
        <f>2</f>
        <v>2.0</v>
      </c>
      <c r="AC109" s="21" t="n">
        <f>2</f>
        <v>2.0</v>
      </c>
    </row>
    <row r="110">
      <c r="A110" s="13" t="s">
        <v>46</v>
      </c>
      <c r="B110" s="14" t="s">
        <v>402</v>
      </c>
      <c r="C110" s="14" t="s">
        <v>403</v>
      </c>
      <c r="D110" s="22"/>
      <c r="E110" s="14" t="s">
        <v>431</v>
      </c>
      <c r="F110" s="15" t="s">
        <v>432</v>
      </c>
      <c r="G110" s="15" t="s">
        <v>433</v>
      </c>
      <c r="H110" s="16" t="s">
        <v>434</v>
      </c>
      <c r="I110" s="17" t="s">
        <v>427</v>
      </c>
      <c r="J110" s="16" t="s">
        <v>434</v>
      </c>
      <c r="K110" s="17" t="s">
        <v>427</v>
      </c>
      <c r="L110" s="16"/>
      <c r="M110" s="17"/>
      <c r="N110" s="16" t="s">
        <v>434</v>
      </c>
      <c r="O110" s="17" t="s">
        <v>427</v>
      </c>
      <c r="P110" s="16"/>
      <c r="Q110" s="17"/>
      <c r="R110" s="16" t="s">
        <v>434</v>
      </c>
      <c r="S110" s="17" t="s">
        <v>427</v>
      </c>
      <c r="T110" s="18" t="n">
        <f>20.57</f>
        <v>20.57</v>
      </c>
      <c r="U110" s="19" t="n">
        <f>1</f>
        <v>1.0</v>
      </c>
      <c r="V110" s="19"/>
      <c r="W110" s="23"/>
      <c r="X110" s="19" t="n">
        <f>200500</f>
        <v>200500.0</v>
      </c>
      <c r="Y110" s="19"/>
      <c r="Z110" s="23"/>
      <c r="AA110" s="16"/>
      <c r="AB110" s="20" t="n">
        <f>1</f>
        <v>1.0</v>
      </c>
      <c r="AC110" s="21" t="n">
        <f>1</f>
        <v>1.0</v>
      </c>
    </row>
    <row r="111">
      <c r="A111" s="13" t="s">
        <v>46</v>
      </c>
      <c r="B111" s="14" t="s">
        <v>402</v>
      </c>
      <c r="C111" s="14" t="s">
        <v>403</v>
      </c>
      <c r="D111" s="22"/>
      <c r="E111" s="14" t="s">
        <v>435</v>
      </c>
      <c r="F111" s="15" t="s">
        <v>436</v>
      </c>
      <c r="G111" s="15" t="s">
        <v>437</v>
      </c>
      <c r="H111" s="16"/>
      <c r="I111" s="17" t="s">
        <v>127</v>
      </c>
      <c r="J111" s="16"/>
      <c r="K111" s="17" t="s">
        <v>127</v>
      </c>
      <c r="L111" s="16"/>
      <c r="M111" s="17"/>
      <c r="N111" s="16"/>
      <c r="O111" s="17" t="s">
        <v>127</v>
      </c>
      <c r="P111" s="16"/>
      <c r="Q111" s="17"/>
      <c r="R111" s="16"/>
      <c r="S111" s="17" t="s">
        <v>127</v>
      </c>
      <c r="T111" s="18" t="n">
        <f>20.67</f>
        <v>20.67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str">
        <f>"－"</f>
        <v>－</v>
      </c>
      <c r="AC111" s="21" t="str">
        <f>"－"</f>
        <v>－</v>
      </c>
    </row>
    <row r="112">
      <c r="A112" s="13" t="s">
        <v>46</v>
      </c>
      <c r="B112" s="14" t="s">
        <v>402</v>
      </c>
      <c r="C112" s="14" t="s">
        <v>403</v>
      </c>
      <c r="D112" s="22"/>
      <c r="E112" s="14" t="s">
        <v>70</v>
      </c>
      <c r="F112" s="15" t="s">
        <v>438</v>
      </c>
      <c r="G112" s="15" t="s">
        <v>439</v>
      </c>
      <c r="H112" s="16"/>
      <c r="I112" s="17" t="s">
        <v>127</v>
      </c>
      <c r="J112" s="16"/>
      <c r="K112" s="17" t="s">
        <v>127</v>
      </c>
      <c r="L112" s="16"/>
      <c r="M112" s="17"/>
      <c r="N112" s="16"/>
      <c r="O112" s="17" t="s">
        <v>127</v>
      </c>
      <c r="P112" s="16"/>
      <c r="Q112" s="17"/>
      <c r="R112" s="16"/>
      <c r="S112" s="17" t="s">
        <v>127</v>
      </c>
      <c r="T112" s="18" t="n">
        <f>20.67</f>
        <v>20.67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str">
        <f>"－"</f>
        <v>－</v>
      </c>
      <c r="AC112" s="21" t="str">
        <f>"－"</f>
        <v>－</v>
      </c>
    </row>
    <row r="113">
      <c r="A113" s="13" t="s">
        <v>46</v>
      </c>
      <c r="B113" s="14" t="s">
        <v>440</v>
      </c>
      <c r="C113" s="14" t="s">
        <v>441</v>
      </c>
      <c r="D113" s="22"/>
      <c r="E113" s="14" t="s">
        <v>49</v>
      </c>
      <c r="F113" s="15" t="s">
        <v>155</v>
      </c>
      <c r="G113" s="15" t="s">
        <v>51</v>
      </c>
      <c r="H113" s="16"/>
      <c r="I113" s="17" t="s">
        <v>127</v>
      </c>
      <c r="J113" s="16"/>
      <c r="K113" s="17" t="s">
        <v>127</v>
      </c>
      <c r="L113" s="16"/>
      <c r="M113" s="17"/>
      <c r="N113" s="16"/>
      <c r="O113" s="17" t="s">
        <v>127</v>
      </c>
      <c r="P113" s="16"/>
      <c r="Q113" s="17"/>
      <c r="R113" s="16"/>
      <c r="S113" s="17" t="s">
        <v>127</v>
      </c>
      <c r="T113" s="18" t="n">
        <f>2840.21</f>
        <v>2840.21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str">
        <f>"－"</f>
        <v>－</v>
      </c>
      <c r="AC113" s="21" t="str">
        <f>"－"</f>
        <v>－</v>
      </c>
    </row>
    <row r="114">
      <c r="A114" s="13" t="s">
        <v>46</v>
      </c>
      <c r="B114" s="14" t="s">
        <v>440</v>
      </c>
      <c r="C114" s="14" t="s">
        <v>441</v>
      </c>
      <c r="D114" s="22"/>
      <c r="E114" s="14" t="s">
        <v>61</v>
      </c>
      <c r="F114" s="15" t="s">
        <v>90</v>
      </c>
      <c r="G114" s="15" t="s">
        <v>63</v>
      </c>
      <c r="H114" s="16"/>
      <c r="I114" s="17" t="s">
        <v>127</v>
      </c>
      <c r="J114" s="16"/>
      <c r="K114" s="17" t="s">
        <v>127</v>
      </c>
      <c r="L114" s="16"/>
      <c r="M114" s="17"/>
      <c r="N114" s="16"/>
      <c r="O114" s="17" t="s">
        <v>127</v>
      </c>
      <c r="P114" s="16"/>
      <c r="Q114" s="17"/>
      <c r="R114" s="16"/>
      <c r="S114" s="17" t="s">
        <v>127</v>
      </c>
      <c r="T114" s="18" t="n">
        <f>2813.32</f>
        <v>2813.32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440</v>
      </c>
      <c r="C115" s="14" t="s">
        <v>441</v>
      </c>
      <c r="D115" s="22"/>
      <c r="E115" s="14" t="s">
        <v>70</v>
      </c>
      <c r="F115" s="15" t="s">
        <v>158</v>
      </c>
      <c r="G115" s="15" t="s">
        <v>72</v>
      </c>
      <c r="H115" s="16"/>
      <c r="I115" s="17" t="s">
        <v>127</v>
      </c>
      <c r="J115" s="16"/>
      <c r="K115" s="17" t="s">
        <v>127</v>
      </c>
      <c r="L115" s="16"/>
      <c r="M115" s="17"/>
      <c r="N115" s="16"/>
      <c r="O115" s="17" t="s">
        <v>127</v>
      </c>
      <c r="P115" s="16"/>
      <c r="Q115" s="17"/>
      <c r="R115" s="16"/>
      <c r="S115" s="17" t="s">
        <v>127</v>
      </c>
      <c r="T115" s="18" t="n">
        <f>2811.82</f>
        <v>2811.82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442</v>
      </c>
      <c r="C116" s="14" t="s">
        <v>443</v>
      </c>
      <c r="D116" s="22"/>
      <c r="E116" s="14" t="s">
        <v>49</v>
      </c>
      <c r="F116" s="15" t="s">
        <v>155</v>
      </c>
      <c r="G116" s="15" t="s">
        <v>51</v>
      </c>
      <c r="H116" s="16"/>
      <c r="I116" s="17" t="s">
        <v>127</v>
      </c>
      <c r="J116" s="16"/>
      <c r="K116" s="17" t="s">
        <v>127</v>
      </c>
      <c r="L116" s="16"/>
      <c r="M116" s="17"/>
      <c r="N116" s="16"/>
      <c r="O116" s="17" t="s">
        <v>127</v>
      </c>
      <c r="P116" s="16"/>
      <c r="Q116" s="17"/>
      <c r="R116" s="16"/>
      <c r="S116" s="17" t="s">
        <v>127</v>
      </c>
      <c r="T116" s="18" t="n">
        <f>1722.05</f>
        <v>1722.05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442</v>
      </c>
      <c r="C117" s="14" t="s">
        <v>443</v>
      </c>
      <c r="D117" s="22"/>
      <c r="E117" s="14" t="s">
        <v>61</v>
      </c>
      <c r="F117" s="15" t="s">
        <v>90</v>
      </c>
      <c r="G117" s="15" t="s">
        <v>63</v>
      </c>
      <c r="H117" s="16"/>
      <c r="I117" s="17" t="s">
        <v>127</v>
      </c>
      <c r="J117" s="16"/>
      <c r="K117" s="17" t="s">
        <v>127</v>
      </c>
      <c r="L117" s="16"/>
      <c r="M117" s="17"/>
      <c r="N117" s="16"/>
      <c r="O117" s="17" t="s">
        <v>127</v>
      </c>
      <c r="P117" s="16"/>
      <c r="Q117" s="17"/>
      <c r="R117" s="16"/>
      <c r="S117" s="17" t="s">
        <v>127</v>
      </c>
      <c r="T117" s="18" t="n">
        <f>1705.76</f>
        <v>1705.76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442</v>
      </c>
      <c r="C118" s="14" t="s">
        <v>443</v>
      </c>
      <c r="D118" s="22"/>
      <c r="E118" s="14" t="s">
        <v>70</v>
      </c>
      <c r="F118" s="15" t="s">
        <v>158</v>
      </c>
      <c r="G118" s="15" t="s">
        <v>72</v>
      </c>
      <c r="H118" s="16"/>
      <c r="I118" s="17" t="s">
        <v>127</v>
      </c>
      <c r="J118" s="16"/>
      <c r="K118" s="17" t="s">
        <v>127</v>
      </c>
      <c r="L118" s="16"/>
      <c r="M118" s="17"/>
      <c r="N118" s="16"/>
      <c r="O118" s="17" t="s">
        <v>127</v>
      </c>
      <c r="P118" s="16"/>
      <c r="Q118" s="17"/>
      <c r="R118" s="16"/>
      <c r="S118" s="17" t="s">
        <v>127</v>
      </c>
      <c r="T118" s="18" t="n">
        <f>1704.87</f>
        <v>1704.87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444</v>
      </c>
      <c r="C119" s="14" t="s">
        <v>445</v>
      </c>
      <c r="D119" s="22"/>
      <c r="E119" s="14" t="s">
        <v>49</v>
      </c>
      <c r="F119" s="15" t="s">
        <v>155</v>
      </c>
      <c r="G119" s="15" t="s">
        <v>51</v>
      </c>
      <c r="H119" s="16"/>
      <c r="I119" s="17" t="s">
        <v>127</v>
      </c>
      <c r="J119" s="16"/>
      <c r="K119" s="17" t="s">
        <v>127</v>
      </c>
      <c r="L119" s="16"/>
      <c r="M119" s="17"/>
      <c r="N119" s="16"/>
      <c r="O119" s="17" t="s">
        <v>127</v>
      </c>
      <c r="P119" s="16"/>
      <c r="Q119" s="17"/>
      <c r="R119" s="16"/>
      <c r="S119" s="17" t="s">
        <v>127</v>
      </c>
      <c r="T119" s="18" t="n">
        <f>35242.11</f>
        <v>35242.11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444</v>
      </c>
      <c r="C120" s="14" t="s">
        <v>445</v>
      </c>
      <c r="D120" s="22"/>
      <c r="E120" s="14" t="s">
        <v>61</v>
      </c>
      <c r="F120" s="15" t="s">
        <v>90</v>
      </c>
      <c r="G120" s="15" t="s">
        <v>63</v>
      </c>
      <c r="H120" s="16"/>
      <c r="I120" s="17" t="s">
        <v>127</v>
      </c>
      <c r="J120" s="16"/>
      <c r="K120" s="17" t="s">
        <v>127</v>
      </c>
      <c r="L120" s="16"/>
      <c r="M120" s="17"/>
      <c r="N120" s="16"/>
      <c r="O120" s="17" t="s">
        <v>127</v>
      </c>
      <c r="P120" s="16"/>
      <c r="Q120" s="17"/>
      <c r="R120" s="16"/>
      <c r="S120" s="17" t="s">
        <v>127</v>
      </c>
      <c r="T120" s="18" t="n">
        <f>35011.58</f>
        <v>35011.58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444</v>
      </c>
      <c r="C121" s="14" t="s">
        <v>445</v>
      </c>
      <c r="D121" s="22"/>
      <c r="E121" s="14" t="s">
        <v>70</v>
      </c>
      <c r="F121" s="15" t="s">
        <v>158</v>
      </c>
      <c r="G121" s="15" t="s">
        <v>72</v>
      </c>
      <c r="H121" s="16"/>
      <c r="I121" s="17" t="s">
        <v>127</v>
      </c>
      <c r="J121" s="16"/>
      <c r="K121" s="17" t="s">
        <v>127</v>
      </c>
      <c r="L121" s="16"/>
      <c r="M121" s="17"/>
      <c r="N121" s="16"/>
      <c r="O121" s="17" t="s">
        <v>127</v>
      </c>
      <c r="P121" s="16"/>
      <c r="Q121" s="17"/>
      <c r="R121" s="16"/>
      <c r="S121" s="17" t="s">
        <v>127</v>
      </c>
      <c r="T121" s="18" t="n">
        <f>34984.74</f>
        <v>34984.74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