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<sst xmlns="http://schemas.openxmlformats.org/spreadsheetml/2006/main" count="1780" uniqueCount="478">
  <si>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</si>
  <si>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</si>
  <si>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</si>
  <si>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</si>
  <si>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</si>
  <si>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</si>
  <si>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</si>
  <si>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</si>
  <si>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</si>
  <si>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</si>
  <si>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</si>
  <si>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</si>
  <si>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</si>
  <si>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</si>
  <si>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</si>
  <si>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</si>
  <si>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</si>
  <si>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</si>
  <si>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</si>
  <si>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</si>
  <si>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</si>
  <si>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</si>
  <si>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</si>
  <si>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</si>
  <si>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</si>
  <si>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</si>
  <si>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</si>
  <si>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</si>
  <si>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</si>
  <si>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</si>
  <si>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</si>
  <si>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</si>
  <si>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</si>
  <si>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</si>
  <si>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</si>
  <si>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</si>
  <si>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</si>
  <si>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</si>
  <si>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</si>
  <si>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</si>
  <si>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</si>
  <si>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</si>
  <si>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</si>
  <si>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</si>
  <si>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</si>
  <si>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</si>
  <si>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2024/06</t>
  </si>
  <si>
    <t>日経225先物</t>
  </si>
  <si>
    <t>Nikkei 225 Futures</t>
  </si>
  <si>
    <t>2018/07/17</t>
  </si>
  <si>
    <t>2024/06/13</t>
  </si>
  <si>
    <t>03</t>
  </si>
  <si>
    <t>38,430</t>
  </si>
  <si>
    <t>11</t>
  </si>
  <si>
    <t>39,350</t>
  </si>
  <si>
    <t>39,350.0000</t>
  </si>
  <si>
    <t>38,280</t>
  </si>
  <si>
    <t>38,050.0000</t>
  </si>
  <si>
    <t>13</t>
  </si>
  <si>
    <t>38,720</t>
  </si>
  <si>
    <t>*</t>
  </si>
  <si>
    <t>2024/09</t>
  </si>
  <si>
    <t>2023/03/10</t>
  </si>
  <si>
    <t>2024/09/12</t>
  </si>
  <si>
    <t>28</t>
  </si>
  <si>
    <t>39,800</t>
  </si>
  <si>
    <t>39,800.0000</t>
  </si>
  <si>
    <t>17</t>
  </si>
  <si>
    <t>37,920</t>
  </si>
  <si>
    <t>37,920.0000</t>
  </si>
  <si>
    <t>39,620</t>
  </si>
  <si>
    <t>2024/12</t>
  </si>
  <si>
    <t>2024/12/12</t>
  </si>
  <si>
    <t>26</t>
  </si>
  <si>
    <t>39,560</t>
  </si>
  <si>
    <t>39,520.1000</t>
  </si>
  <si>
    <t>37,730</t>
  </si>
  <si>
    <t>37,749.9000</t>
  </si>
  <si>
    <t>39,450</t>
  </si>
  <si>
    <t>2025/03</t>
  </si>
  <si>
    <t>2023/09/08</t>
  </si>
  <si>
    <t>2025/03/13</t>
  </si>
  <si>
    <t>38,700</t>
  </si>
  <si>
    <t>39,550</t>
  </si>
  <si>
    <t>39,409.5000</t>
  </si>
  <si>
    <t>37,800</t>
  </si>
  <si>
    <t>37,879.0000</t>
  </si>
  <si>
    <t>2025/06</t>
  </si>
  <si>
    <t>2025/06/12</t>
  </si>
  <si>
    <t>38,460</t>
  </si>
  <si>
    <t>39,250</t>
  </si>
  <si>
    <t>27</t>
  </si>
  <si>
    <t>38,805.0000</t>
  </si>
  <si>
    <t>37,500</t>
  </si>
  <si>
    <t>18</t>
  </si>
  <si>
    <t>37,900.0000</t>
  </si>
  <si>
    <t>2025/09</t>
  </si>
  <si>
    <t>2024/03/08</t>
  </si>
  <si>
    <t>2025/09/11</t>
  </si>
  <si>
    <t>38,520</t>
  </si>
  <si>
    <t>39,080</t>
  </si>
  <si>
    <t>19</t>
  </si>
  <si>
    <t>38,130</t>
  </si>
  <si>
    <t>2025/12</t>
  </si>
  <si>
    <t>2025/12/11</t>
  </si>
  <si>
    <t>05</t>
  </si>
  <si>
    <t>37,700</t>
  </si>
  <si>
    <t>39,100</t>
  </si>
  <si>
    <t>38,995.0000</t>
  </si>
  <si>
    <t>37,310</t>
  </si>
  <si>
    <t>37,703.0000</t>
  </si>
  <si>
    <t>2026/06</t>
  </si>
  <si>
    <t>2026/06/11</t>
  </si>
  <si>
    <t>14</t>
  </si>
  <si>
    <t>37,750</t>
  </si>
  <si>
    <t>38,810</t>
  </si>
  <si>
    <t>2026/12</t>
  </si>
  <si>
    <t>2018/12/14</t>
  </si>
  <si>
    <t>2026/12/10</t>
  </si>
  <si>
    <t>－</t>
  </si>
  <si>
    <t>10</t>
  </si>
  <si>
    <t>37,530.0000</t>
  </si>
  <si>
    <t>2027/06</t>
  </si>
  <si>
    <t>2019/06/14</t>
  </si>
  <si>
    <t>2027/06/10</t>
  </si>
  <si>
    <t>2027/12</t>
  </si>
  <si>
    <t>2019/12/13</t>
  </si>
  <si>
    <t>2027/12/09</t>
  </si>
  <si>
    <t>37,400.0000</t>
  </si>
  <si>
    <t>36,993.0000</t>
  </si>
  <si>
    <t>2028/06</t>
  </si>
  <si>
    <t>2020/06/12</t>
  </si>
  <si>
    <t>2028/06/08</t>
  </si>
  <si>
    <t>2028/12</t>
  </si>
  <si>
    <t>2020/12/11</t>
  </si>
  <si>
    <t>2028/12/07</t>
  </si>
  <si>
    <t>37,850.0000</t>
  </si>
  <si>
    <t>37,825.0000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</si>
  <si>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</si>
  <si>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</si>
  <si>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</si>
  <si>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</si>
  <si>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</si>
  <si>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</si>
  <si>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</si>
  <si>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</si>
  <si>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</si>
  <si>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</si>
  <si>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</si>
  <si>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</si>
  <si>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</si>
  <si>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</si>
  <si>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</si>
  <si>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</si>
  <si>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</si>
  <si>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</si>
  <si>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</si>
  <si>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</si>
  <si>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</si>
  <si>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日経225mini</t>
  </si>
  <si>
    <t>Nikkei 225 mini</t>
  </si>
  <si>
    <t>39,340</t>
  </si>
  <si>
    <t>39,340.0000</t>
  </si>
  <si>
    <t>38,270</t>
  </si>
  <si>
    <t>38,270.0000</t>
  </si>
  <si>
    <t>38,715</t>
  </si>
  <si>
    <t>2024/07</t>
  </si>
  <si>
    <t>2024/02/09</t>
  </si>
  <si>
    <t>2024/07/11</t>
  </si>
  <si>
    <t>38,425</t>
  </si>
  <si>
    <t>39,795</t>
  </si>
  <si>
    <t>39,795.0000</t>
  </si>
  <si>
    <t>37,910</t>
  </si>
  <si>
    <t>37,915.0000</t>
  </si>
  <si>
    <t>39,625</t>
  </si>
  <si>
    <t>2024/08</t>
  </si>
  <si>
    <t>2024/04/12</t>
  </si>
  <si>
    <t>2024/08/08</t>
  </si>
  <si>
    <t>38,465</t>
  </si>
  <si>
    <t>39,790</t>
  </si>
  <si>
    <t>39,785.0000</t>
  </si>
  <si>
    <t>37,930</t>
  </si>
  <si>
    <t>37,925.1000</t>
  </si>
  <si>
    <t>39,580</t>
  </si>
  <si>
    <t>2024/10</t>
  </si>
  <si>
    <t>2024/05/10</t>
  </si>
  <si>
    <t>2024/10/10</t>
  </si>
  <si>
    <t>38,180</t>
  </si>
  <si>
    <t>39,520</t>
  </si>
  <si>
    <t>39,000.0000</t>
  </si>
  <si>
    <t>20</t>
  </si>
  <si>
    <t>38,214.9000</t>
  </si>
  <si>
    <t>39,280</t>
  </si>
  <si>
    <t>38,175</t>
  </si>
  <si>
    <t>39,579.7000</t>
  </si>
  <si>
    <t>37,715</t>
  </si>
  <si>
    <t>25</t>
  </si>
  <si>
    <t>38,516.0000</t>
  </si>
  <si>
    <t>39,410</t>
  </si>
  <si>
    <t>39,565</t>
  </si>
  <si>
    <t>37,720</t>
  </si>
  <si>
    <t>37,950</t>
  </si>
  <si>
    <t>39,315</t>
  </si>
  <si>
    <t>37,480</t>
  </si>
  <si>
    <t>39,050</t>
  </si>
  <si>
    <t>38,500</t>
  </si>
  <si>
    <t>39,305</t>
  </si>
  <si>
    <t>39,160</t>
  </si>
  <si>
    <t>39,110</t>
  </si>
  <si>
    <t>37,300</t>
  </si>
  <si>
    <t>38,970</t>
  </si>
  <si>
    <t>38,880</t>
  </si>
  <si>
    <t>37,165</t>
  </si>
  <si>
    <t>38,820</t>
  </si>
  <si>
    <t>37,425</t>
  </si>
  <si>
    <t>38,640</t>
  </si>
  <si>
    <t>36,940</t>
  </si>
  <si>
    <t>38,525</t>
  </si>
  <si>
    <t>04</t>
  </si>
  <si>
    <t>37,345</t>
  </si>
  <si>
    <t>38,675</t>
  </si>
  <si>
    <t>37,250</t>
  </si>
  <si>
    <t>36,995</t>
  </si>
  <si>
    <t>38,475</t>
  </si>
  <si>
    <t>36,415</t>
  </si>
  <si>
    <t>38,235</t>
  </si>
  <si>
    <t>37,000</t>
  </si>
  <si>
    <t>38,080</t>
  </si>
  <si>
    <t>36,400</t>
  </si>
  <si>
    <t>36,705</t>
  </si>
  <si>
    <t>38,000</t>
  </si>
  <si>
    <t>36,250</t>
  </si>
  <si>
    <t>36,645</t>
  </si>
  <si>
    <t>37,825</t>
  </si>
  <si>
    <t>35,860</t>
  </si>
  <si>
    <t>日経225マイクロ先物</t>
  </si>
  <si>
    <t>Nikkei 225 Micro Futures</t>
  </si>
  <si>
    <t>38,440</t>
  </si>
  <si>
    <t>38,275</t>
  </si>
  <si>
    <t>38,495</t>
  </si>
  <si>
    <t>37,915</t>
  </si>
  <si>
    <t>39,615</t>
  </si>
  <si>
    <t>38,490</t>
  </si>
  <si>
    <t>37,900</t>
  </si>
  <si>
    <t>39,570</t>
  </si>
  <si>
    <t>39,585</t>
  </si>
  <si>
    <t>39,365</t>
  </si>
  <si>
    <t>TOPIX先物</t>
  </si>
  <si>
    <t>TOPIX Futures</t>
  </si>
  <si>
    <t>2,768.5</t>
  </si>
  <si>
    <t>2,811.0</t>
  </si>
  <si>
    <t>2,810.5500</t>
  </si>
  <si>
    <t>2,727.5</t>
  </si>
  <si>
    <t>2,729.0000</t>
  </si>
  <si>
    <t>2,729.0</t>
  </si>
  <si>
    <t>2,770.0</t>
  </si>
  <si>
    <t>2,824.5</t>
  </si>
  <si>
    <t>2,823.5000</t>
  </si>
  <si>
    <t>2,691.0</t>
  </si>
  <si>
    <t>2,692.2500</t>
  </si>
  <si>
    <t>2,816.0</t>
  </si>
  <si>
    <t>2,699.5</t>
  </si>
  <si>
    <t>2,778.0000</t>
  </si>
  <si>
    <t>2,697.8000</t>
  </si>
  <si>
    <t>2,698.0000</t>
  </si>
  <si>
    <t>ミニTOPIX先物</t>
  </si>
  <si>
    <t>mini-TOPIX Futures</t>
  </si>
  <si>
    <t>2,768.50</t>
  </si>
  <si>
    <t>2,811.25</t>
  </si>
  <si>
    <t>2,810.9500</t>
  </si>
  <si>
    <t>2,725.00</t>
  </si>
  <si>
    <t>2,726.7500</t>
  </si>
  <si>
    <t>2,767.00</t>
  </si>
  <si>
    <t>2,824.50</t>
  </si>
  <si>
    <t>2,823.9500</t>
  </si>
  <si>
    <t>2,691.00</t>
  </si>
  <si>
    <t>2,691.5000</t>
  </si>
  <si>
    <t>2,815.50</t>
  </si>
  <si>
    <t>2,770.00</t>
  </si>
  <si>
    <t>2,800.00</t>
  </si>
  <si>
    <t>2,700.00</t>
  </si>
  <si>
    <t>2,794.00</t>
  </si>
  <si>
    <t>2,750.00</t>
  </si>
  <si>
    <t>2,799.00</t>
  </si>
  <si>
    <t>JPXプライム150指数先物</t>
  </si>
  <si>
    <t>JPX Prime 150 Index Futures</t>
  </si>
  <si>
    <t>2024/03/18</t>
  </si>
  <si>
    <t>1,223.0000</t>
  </si>
  <si>
    <t>1,229.0</t>
  </si>
  <si>
    <t>1,234.0</t>
  </si>
  <si>
    <t>1,235.4200</t>
  </si>
  <si>
    <t>1,223.6000</t>
  </si>
  <si>
    <t>JPX日経インデックス400先物</t>
  </si>
  <si>
    <t>JPX-Nikkei Index 400 Futures</t>
  </si>
  <si>
    <t>25,240</t>
  </si>
  <si>
    <t>25,660</t>
  </si>
  <si>
    <t>25,605.1000</t>
  </si>
  <si>
    <t>24,955</t>
  </si>
  <si>
    <t>25,005.6500</t>
  </si>
  <si>
    <t>25,400</t>
  </si>
  <si>
    <t>25,805</t>
  </si>
  <si>
    <t>25,765.0000</t>
  </si>
  <si>
    <t>24,625</t>
  </si>
  <si>
    <t>24,630.0000</t>
  </si>
  <si>
    <t>25,710</t>
  </si>
  <si>
    <t>TOPIX Core30先物</t>
  </si>
  <si>
    <t>TOPIX Core30 Futures</t>
  </si>
  <si>
    <t>1,472.5000</t>
  </si>
  <si>
    <t>1,475.3000</t>
  </si>
  <si>
    <t>東証銀行業株価指数先物</t>
  </si>
  <si>
    <t>TOPIX Banks Index Futures</t>
  </si>
  <si>
    <t>341.0000</t>
  </si>
  <si>
    <t>330.0000</t>
  </si>
  <si>
    <t>07</t>
  </si>
  <si>
    <t>334.3</t>
  </si>
  <si>
    <t>340.5</t>
  </si>
  <si>
    <t>341.6000</t>
  </si>
  <si>
    <t>325.0</t>
  </si>
  <si>
    <t>324.6400</t>
  </si>
  <si>
    <t>325.5</t>
  </si>
  <si>
    <t>東証REIT指数先物</t>
  </si>
  <si>
    <t>TSE REIT Index Futures</t>
  </si>
  <si>
    <t>1,744.5</t>
  </si>
  <si>
    <t>1,748.0</t>
  </si>
  <si>
    <t>1,746.0800</t>
  </si>
  <si>
    <t>1,701.0</t>
  </si>
  <si>
    <t>12</t>
  </si>
  <si>
    <t>1,696.0000</t>
  </si>
  <si>
    <t>1,706.5</t>
  </si>
  <si>
    <t>1,720.0</t>
  </si>
  <si>
    <t>1,730.0</t>
  </si>
  <si>
    <t>1,734.6000</t>
  </si>
  <si>
    <t>1,684.0</t>
  </si>
  <si>
    <t>1,672.9000</t>
  </si>
  <si>
    <t>1,706.0</t>
  </si>
  <si>
    <t>RNプライム指数先物</t>
  </si>
  <si>
    <t>RN Prime Index Futures</t>
  </si>
  <si>
    <t>東証グロース市場250指数先物</t>
  </si>
  <si>
    <t>TSE Growth Market 250 Index Futures</t>
  </si>
  <si>
    <t>615.0</t>
  </si>
  <si>
    <t>644.0</t>
  </si>
  <si>
    <t>643.0000</t>
  </si>
  <si>
    <t>06</t>
  </si>
  <si>
    <t>609.0</t>
  </si>
  <si>
    <t>608.0000</t>
  </si>
  <si>
    <t>634.0</t>
  </si>
  <si>
    <t>610.0</t>
  </si>
  <si>
    <t>661.0</t>
  </si>
  <si>
    <t>668.0000</t>
  </si>
  <si>
    <t>602.0</t>
  </si>
  <si>
    <t>606.9000</t>
  </si>
  <si>
    <t>655.0</t>
  </si>
  <si>
    <t>606.0</t>
  </si>
  <si>
    <t>656.0</t>
  </si>
  <si>
    <t>654.9000</t>
  </si>
  <si>
    <t>599.0</t>
  </si>
  <si>
    <t>612.9000</t>
  </si>
  <si>
    <t>645.0</t>
  </si>
  <si>
    <t>617.0</t>
  </si>
  <si>
    <t>653.0</t>
  </si>
  <si>
    <t>600.0</t>
  </si>
  <si>
    <t>640.0</t>
  </si>
  <si>
    <t>581.0</t>
  </si>
  <si>
    <t>590.0</t>
  </si>
  <si>
    <t>NYダウ先物</t>
  </si>
  <si>
    <t>DJIA Futures</t>
  </si>
  <si>
    <t>2023/06/19</t>
  </si>
  <si>
    <t>2024/06/21</t>
  </si>
  <si>
    <t>38,218</t>
  </si>
  <si>
    <t>21</t>
  </si>
  <si>
    <t>39,207.0000</t>
  </si>
  <si>
    <t>38,146</t>
  </si>
  <si>
    <t>38,208.1000</t>
  </si>
  <si>
    <t>39,220</t>
  </si>
  <si>
    <t>2023/09/19</t>
  </si>
  <si>
    <t>2024/09/20</t>
  </si>
  <si>
    <t>38,580</t>
  </si>
  <si>
    <t>39,934</t>
  </si>
  <si>
    <t>39,922.0000</t>
  </si>
  <si>
    <t>38,503</t>
  </si>
  <si>
    <t>38,817.1000</t>
  </si>
  <si>
    <t>39,524</t>
  </si>
  <si>
    <t>2023/12/18</t>
  </si>
  <si>
    <t>2024/12/20</t>
  </si>
  <si>
    <t>39,500</t>
  </si>
  <si>
    <t>40,041</t>
  </si>
  <si>
    <t>39,766.1000</t>
  </si>
  <si>
    <t>39,736.1000</t>
  </si>
  <si>
    <t>39,608</t>
  </si>
  <si>
    <t>2025/03/21</t>
  </si>
  <si>
    <t>40,000</t>
  </si>
  <si>
    <t>2024/06/24</t>
  </si>
  <si>
    <t>2025/06/20</t>
  </si>
  <si>
    <t>台湾加権指数先物</t>
  </si>
  <si>
    <t>TAIEX Futures</t>
  </si>
  <si>
    <t>2023/07/19</t>
  </si>
  <si>
    <t>2024/06/18</t>
  </si>
  <si>
    <t>2024/05/15</t>
  </si>
  <si>
    <t>2024/07/16</t>
  </si>
  <si>
    <t>2024/06/19</t>
  </si>
  <si>
    <t>2024/08/20</t>
  </si>
  <si>
    <t>2023/10/18</t>
  </si>
  <si>
    <t>2024/09/17</t>
  </si>
  <si>
    <t>2024/01/17</t>
  </si>
  <si>
    <t>2024/12/17</t>
  </si>
  <si>
    <t>2024/04/17</t>
  </si>
  <si>
    <t>2025/03/18</t>
  </si>
  <si>
    <t>FTSE中国50指数先物</t>
  </si>
  <si>
    <t>FTSE China 50 Index Futures</t>
  </si>
  <si>
    <t>2023/10/31</t>
  </si>
  <si>
    <t>2024/06/27</t>
  </si>
  <si>
    <t>2024/05/31</t>
  </si>
  <si>
    <t>2024/07/30</t>
  </si>
  <si>
    <t>2024/06/28</t>
  </si>
  <si>
    <t>2024/08/29</t>
  </si>
  <si>
    <t>2024/01/31</t>
  </si>
  <si>
    <t>2024/09/27</t>
  </si>
  <si>
    <t>2024/04/30</t>
  </si>
  <si>
    <t>2024/12/30</t>
  </si>
  <si>
    <t>日経平均・配当指数先物</t>
  </si>
  <si>
    <t>Nikkei 225 Dividend Index Futures</t>
  </si>
  <si>
    <t>2017/01/04</t>
  </si>
  <si>
    <t>2025/03/31</t>
  </si>
  <si>
    <t>2018/01/04</t>
  </si>
  <si>
    <t>2026/03/31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</si>
  <si>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</si>
  <si>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</si>
  <si>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</si>
  <si>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</si>
  <si>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</si>
  <si>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</si>
  <si>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</si>
  <si>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</si>
  <si>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</si>
  <si>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</si>
  <si>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</si>
  <si>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</si>
  <si>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</si>
  <si>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</si>
  <si>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2023/10/11</t>
  </si>
  <si>
    <t>2024/06/11</t>
  </si>
  <si>
    <t>18.40</t>
  </si>
  <si>
    <t>18.75</t>
  </si>
  <si>
    <t>17.80</t>
  </si>
  <si>
    <t>17.85</t>
  </si>
  <si>
    <t>2023/11/08</t>
  </si>
  <si>
    <t>2024/07/09</t>
  </si>
  <si>
    <t>18.70</t>
  </si>
  <si>
    <t>19.30</t>
  </si>
  <si>
    <t>17.20</t>
  </si>
  <si>
    <t>17.45</t>
  </si>
  <si>
    <t>2023/12/13</t>
  </si>
  <si>
    <t>2024/08/13</t>
  </si>
  <si>
    <t>19.35</t>
  </si>
  <si>
    <t>19.60</t>
  </si>
  <si>
    <t>18.05</t>
  </si>
  <si>
    <t>18.50</t>
  </si>
  <si>
    <t>2024/01/10</t>
  </si>
  <si>
    <t>2024/09/10</t>
  </si>
  <si>
    <t>20.20</t>
  </si>
  <si>
    <t>2024/02/07</t>
  </si>
  <si>
    <t>2024/10/08</t>
  </si>
  <si>
    <t>2024/11</t>
  </si>
  <si>
    <t>2024/03/13</t>
  </si>
  <si>
    <t>2024/11/12</t>
  </si>
  <si>
    <t>2024/04/10</t>
  </si>
  <si>
    <t>2024/12/10</t>
  </si>
  <si>
    <t>2025/01</t>
  </si>
  <si>
    <t>2025/01/14</t>
  </si>
  <si>
    <t>2025/02</t>
  </si>
  <si>
    <t>2024/06/12</t>
  </si>
  <si>
    <t>2025/02/10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</si>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</sst>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39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46</v>
      </c>
      <c r="F7" s="15" t="s">
        <v>49</v>
      </c>
      <c r="G7" s="15" t="s">
        <v>50</v>
      </c>
      <c r="H7" s="16" t="s">
        <v>51</v>
      </c>
      <c r="I7" s="17" t="s">
        <v>52</v>
      </c>
      <c r="J7" s="16" t="s">
        <v>53</v>
      </c>
      <c r="K7" s="17" t="s">
        <v>54</v>
      </c>
      <c r="L7" s="16" t="s">
        <v>53</v>
      </c>
      <c r="M7" s="17" t="s">
        <v>55</v>
      </c>
      <c r="N7" s="16" t="s">
        <v>51</v>
      </c>
      <c r="O7" s="17" t="s">
        <v>56</v>
      </c>
      <c r="P7" s="16" t="s">
        <v>51</v>
      </c>
      <c r="Q7" s="17" t="s">
        <v>57</v>
      </c>
      <c r="R7" s="16" t="s">
        <v>58</v>
      </c>
      <c r="S7" s="17" t="s">
        <v>59</v>
      </c>
      <c r="T7" s="18" t="n">
        <f>38830</f>
        <v>38830.0</v>
      </c>
      <c r="U7" s="19" t="n">
        <f>755827</f>
        <v>755827.0</v>
      </c>
      <c r="V7" s="19" t="n">
        <v>197591.0</v>
      </c>
      <c r="W7" s="23" t="n">
        <v>178959.0</v>
      </c>
      <c r="X7" s="19" t="n">
        <f>29385006415858</f>
        <v>2.9385006415858E13</v>
      </c>
      <c r="Y7" s="19" t="n">
        <v>7.695958913858E12</v>
      </c>
      <c r="Z7" s="23" t="n">
        <v>6.980066412E12</v>
      </c>
      <c r="AA7" s="16" t="s">
        <v>60</v>
      </c>
      <c r="AB7" s="20" t="n">
        <f>88246</f>
        <v>88246.0</v>
      </c>
      <c r="AC7" s="21" t="n">
        <f>9</f>
        <v>9.0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61</v>
      </c>
      <c r="F8" s="15" t="s">
        <v>62</v>
      </c>
      <c r="G8" s="15" t="s">
        <v>63</v>
      </c>
      <c r="H8" s="16" t="s">
        <v>51</v>
      </c>
      <c r="I8" s="17" t="s">
        <v>52</v>
      </c>
      <c r="J8" s="16" t="s">
        <v>64</v>
      </c>
      <c r="K8" s="17" t="s">
        <v>65</v>
      </c>
      <c r="L8" s="16" t="s">
        <v>64</v>
      </c>
      <c r="M8" s="17" t="s">
        <v>66</v>
      </c>
      <c r="N8" s="16" t="s">
        <v>67</v>
      </c>
      <c r="O8" s="17" t="s">
        <v>68</v>
      </c>
      <c r="P8" s="16" t="s">
        <v>67</v>
      </c>
      <c r="Q8" s="17" t="s">
        <v>69</v>
      </c>
      <c r="R8" s="16" t="s">
        <v>64</v>
      </c>
      <c r="S8" s="17" t="s">
        <v>70</v>
      </c>
      <c r="T8" s="18" t="n">
        <f>38844.5</f>
        <v>38844.5</v>
      </c>
      <c r="U8" s="19" t="n">
        <f>1106393</f>
        <v>1106393.0</v>
      </c>
      <c r="V8" s="19" t="n">
        <v>290240.0</v>
      </c>
      <c r="W8" s="23" t="n">
        <v>178246.0</v>
      </c>
      <c r="X8" s="19" t="n">
        <f>43038613334147</f>
        <v>4.3038613334147E13</v>
      </c>
      <c r="Y8" s="19" t="n">
        <v>1.1307044916147E13</v>
      </c>
      <c r="Z8" s="23" t="n">
        <v>6.952069708E12</v>
      </c>
      <c r="AA8" s="16"/>
      <c r="AB8" s="20" t="n">
        <f>184866</f>
        <v>184866.0</v>
      </c>
      <c r="AC8" s="21" t="n">
        <f>20</f>
        <v>20.0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71</v>
      </c>
      <c r="F9" s="15" t="s">
        <v>49</v>
      </c>
      <c r="G9" s="15" t="s">
        <v>72</v>
      </c>
      <c r="H9" s="16" t="s">
        <v>51</v>
      </c>
      <c r="I9" s="17" t="s">
        <v>52</v>
      </c>
      <c r="J9" s="16" t="s">
        <v>73</v>
      </c>
      <c r="K9" s="17" t="s">
        <v>74</v>
      </c>
      <c r="L9" s="16" t="s">
        <v>64</v>
      </c>
      <c r="M9" s="17" t="s">
        <v>75</v>
      </c>
      <c r="N9" s="16" t="s">
        <v>67</v>
      </c>
      <c r="O9" s="17" t="s">
        <v>76</v>
      </c>
      <c r="P9" s="16" t="s">
        <v>67</v>
      </c>
      <c r="Q9" s="17" t="s">
        <v>77</v>
      </c>
      <c r="R9" s="16" t="s">
        <v>64</v>
      </c>
      <c r="S9" s="17" t="s">
        <v>78</v>
      </c>
      <c r="T9" s="18" t="n">
        <f>38624.5</f>
        <v>38624.5</v>
      </c>
      <c r="U9" s="19" t="n">
        <f>17321</f>
        <v>17321.0</v>
      </c>
      <c r="V9" s="19" t="n">
        <v>13995.0</v>
      </c>
      <c r="W9" s="23" t="n">
        <v>1314.0</v>
      </c>
      <c r="X9" s="19" t="n">
        <f>668119266930</f>
        <v>6.6811926693E11</v>
      </c>
      <c r="Y9" s="19" t="n">
        <v>5.3927283893E11</v>
      </c>
      <c r="Z9" s="23" t="n">
        <v>5.1127668E10</v>
      </c>
      <c r="AA9" s="16"/>
      <c r="AB9" s="20" t="n">
        <f>45027</f>
        <v>45027.0</v>
      </c>
      <c r="AC9" s="21" t="n">
        <f>20</f>
        <v>20.0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79</v>
      </c>
      <c r="F10" s="15" t="s">
        <v>80</v>
      </c>
      <c r="G10" s="15" t="s">
        <v>81</v>
      </c>
      <c r="H10" s="16" t="s">
        <v>51</v>
      </c>
      <c r="I10" s="17" t="s">
        <v>82</v>
      </c>
      <c r="J10" s="16" t="s">
        <v>64</v>
      </c>
      <c r="K10" s="17" t="s">
        <v>83</v>
      </c>
      <c r="L10" s="16" t="s">
        <v>64</v>
      </c>
      <c r="M10" s="17" t="s">
        <v>84</v>
      </c>
      <c r="N10" s="16" t="s">
        <v>67</v>
      </c>
      <c r="O10" s="17" t="s">
        <v>85</v>
      </c>
      <c r="P10" s="16" t="s">
        <v>67</v>
      </c>
      <c r="Q10" s="17" t="s">
        <v>86</v>
      </c>
      <c r="R10" s="16" t="s">
        <v>64</v>
      </c>
      <c r="S10" s="17" t="s">
        <v>83</v>
      </c>
      <c r="T10" s="18" t="n">
        <f>38609</f>
        <v>38609.0</v>
      </c>
      <c r="U10" s="19" t="n">
        <f>2747</f>
        <v>2747.0</v>
      </c>
      <c r="V10" s="19" t="n">
        <v>2385.0</v>
      </c>
      <c r="W10" s="23" t="n">
        <v>107.0</v>
      </c>
      <c r="X10" s="19" t="n">
        <f>106302318000</f>
        <v>1.06302318E11</v>
      </c>
      <c r="Y10" s="19" t="n">
        <v>9.234545E10</v>
      </c>
      <c r="Z10" s="23" t="n">
        <v>4.141788E9</v>
      </c>
      <c r="AA10" s="16"/>
      <c r="AB10" s="20" t="n">
        <f>5310</f>
        <v>5310.0</v>
      </c>
      <c r="AC10" s="21" t="n">
        <f>17</f>
        <v>17.0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87</v>
      </c>
      <c r="F11" s="15" t="s">
        <v>49</v>
      </c>
      <c r="G11" s="15" t="s">
        <v>88</v>
      </c>
      <c r="H11" s="16" t="s">
        <v>51</v>
      </c>
      <c r="I11" s="17" t="s">
        <v>89</v>
      </c>
      <c r="J11" s="16" t="s">
        <v>64</v>
      </c>
      <c r="K11" s="17" t="s">
        <v>90</v>
      </c>
      <c r="L11" s="16" t="s">
        <v>91</v>
      </c>
      <c r="M11" s="17" t="s">
        <v>92</v>
      </c>
      <c r="N11" s="16" t="s">
        <v>67</v>
      </c>
      <c r="O11" s="17" t="s">
        <v>93</v>
      </c>
      <c r="P11" s="16" t="s">
        <v>94</v>
      </c>
      <c r="Q11" s="17" t="s">
        <v>95</v>
      </c>
      <c r="R11" s="16" t="s">
        <v>64</v>
      </c>
      <c r="S11" s="17" t="s">
        <v>90</v>
      </c>
      <c r="T11" s="18" t="n">
        <f>38375.5</f>
        <v>38375.5</v>
      </c>
      <c r="U11" s="19" t="n">
        <f>2110</f>
        <v>2110.0</v>
      </c>
      <c r="V11" s="19" t="n">
        <v>2089.0</v>
      </c>
      <c r="W11" s="23"/>
      <c r="X11" s="19" t="n">
        <f>81107940000</f>
        <v>8.110794E10</v>
      </c>
      <c r="Y11" s="19" t="n">
        <v>8.030295E10</v>
      </c>
      <c r="Z11" s="23"/>
      <c r="AA11" s="16"/>
      <c r="AB11" s="20" t="n">
        <f>2360</f>
        <v>2360.0</v>
      </c>
      <c r="AC11" s="21" t="n">
        <f>8</f>
        <v>8.0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96</v>
      </c>
      <c r="F12" s="15" t="s">
        <v>97</v>
      </c>
      <c r="G12" s="15" t="s">
        <v>98</v>
      </c>
      <c r="H12" s="16" t="s">
        <v>53</v>
      </c>
      <c r="I12" s="17" t="s">
        <v>99</v>
      </c>
      <c r="J12" s="16" t="s">
        <v>64</v>
      </c>
      <c r="K12" s="17" t="s">
        <v>100</v>
      </c>
      <c r="L12" s="16"/>
      <c r="M12" s="17"/>
      <c r="N12" s="16" t="s">
        <v>101</v>
      </c>
      <c r="O12" s="17" t="s">
        <v>102</v>
      </c>
      <c r="P12" s="16"/>
      <c r="Q12" s="17"/>
      <c r="R12" s="16" t="s">
        <v>64</v>
      </c>
      <c r="S12" s="17" t="s">
        <v>100</v>
      </c>
      <c r="T12" s="18" t="n">
        <f>38382.5</f>
        <v>38382.5</v>
      </c>
      <c r="U12" s="19" t="n">
        <f>12</f>
        <v>12.0</v>
      </c>
      <c r="V12" s="19"/>
      <c r="W12" s="23"/>
      <c r="X12" s="19" t="n">
        <f>461770000</f>
        <v>4.6177E8</v>
      </c>
      <c r="Y12" s="19"/>
      <c r="Z12" s="23"/>
      <c r="AA12" s="16"/>
      <c r="AB12" s="20" t="n">
        <f>6</f>
        <v>6.0</v>
      </c>
      <c r="AC12" s="21" t="n">
        <f>8</f>
        <v>8.0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103</v>
      </c>
      <c r="F13" s="15" t="s">
        <v>49</v>
      </c>
      <c r="G13" s="15" t="s">
        <v>104</v>
      </c>
      <c r="H13" s="16" t="s">
        <v>105</v>
      </c>
      <c r="I13" s="17" t="s">
        <v>106</v>
      </c>
      <c r="J13" s="16" t="s">
        <v>64</v>
      </c>
      <c r="K13" s="17" t="s">
        <v>107</v>
      </c>
      <c r="L13" s="16" t="s">
        <v>91</v>
      </c>
      <c r="M13" s="17" t="s">
        <v>108</v>
      </c>
      <c r="N13" s="16" t="s">
        <v>67</v>
      </c>
      <c r="O13" s="17" t="s">
        <v>109</v>
      </c>
      <c r="P13" s="16" t="s">
        <v>105</v>
      </c>
      <c r="Q13" s="17" t="s">
        <v>110</v>
      </c>
      <c r="R13" s="16" t="s">
        <v>64</v>
      </c>
      <c r="S13" s="17" t="s">
        <v>107</v>
      </c>
      <c r="T13" s="18" t="n">
        <f>38170.5</f>
        <v>38170.5</v>
      </c>
      <c r="U13" s="19" t="n">
        <f>3480</f>
        <v>3480.0</v>
      </c>
      <c r="V13" s="19" t="n">
        <v>3414.0</v>
      </c>
      <c r="W13" s="23"/>
      <c r="X13" s="19" t="n">
        <f>132672900000</f>
        <v>1.326729E11</v>
      </c>
      <c r="Y13" s="19" t="n">
        <v>1.3015005E11</v>
      </c>
      <c r="Z13" s="23"/>
      <c r="AA13" s="16"/>
      <c r="AB13" s="20" t="n">
        <f>10465</f>
        <v>10465.0</v>
      </c>
      <c r="AC13" s="21" t="n">
        <f>13</f>
        <v>13.0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111</v>
      </c>
      <c r="F14" s="15" t="s">
        <v>49</v>
      </c>
      <c r="G14" s="15" t="s">
        <v>112</v>
      </c>
      <c r="H14" s="16" t="s">
        <v>113</v>
      </c>
      <c r="I14" s="17" t="s">
        <v>114</v>
      </c>
      <c r="J14" s="16" t="s">
        <v>73</v>
      </c>
      <c r="K14" s="17" t="s">
        <v>115</v>
      </c>
      <c r="L14" s="16"/>
      <c r="M14" s="17"/>
      <c r="N14" s="16" t="s">
        <v>67</v>
      </c>
      <c r="O14" s="17" t="s">
        <v>106</v>
      </c>
      <c r="P14" s="16"/>
      <c r="Q14" s="17"/>
      <c r="R14" s="16" t="s">
        <v>73</v>
      </c>
      <c r="S14" s="17" t="s">
        <v>115</v>
      </c>
      <c r="T14" s="18" t="n">
        <f>37957.5</f>
        <v>37957.5</v>
      </c>
      <c r="U14" s="19" t="n">
        <f>5</f>
        <v>5.0</v>
      </c>
      <c r="V14" s="19"/>
      <c r="W14" s="23"/>
      <c r="X14" s="19" t="n">
        <f>190770000</f>
        <v>1.9077E8</v>
      </c>
      <c r="Y14" s="19"/>
      <c r="Z14" s="23"/>
      <c r="AA14" s="16"/>
      <c r="AB14" s="20" t="n">
        <f>225</f>
        <v>225.0</v>
      </c>
      <c r="AC14" s="21" t="n">
        <f>3</f>
        <v>3.0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116</v>
      </c>
      <c r="F15" s="15" t="s">
        <v>117</v>
      </c>
      <c r="G15" s="15" t="s">
        <v>118</v>
      </c>
      <c r="H15" s="16"/>
      <c r="I15" s="17" t="s">
        <v>119</v>
      </c>
      <c r="J15" s="16"/>
      <c r="K15" s="17" t="s">
        <v>119</v>
      </c>
      <c r="L15" s="16" t="s">
        <v>53</v>
      </c>
      <c r="M15" s="17" t="s">
        <v>57</v>
      </c>
      <c r="N15" s="16"/>
      <c r="O15" s="17" t="s">
        <v>119</v>
      </c>
      <c r="P15" s="16" t="s">
        <v>120</v>
      </c>
      <c r="Q15" s="17" t="s">
        <v>121</v>
      </c>
      <c r="R15" s="16"/>
      <c r="S15" s="17" t="s">
        <v>119</v>
      </c>
      <c r="T15" s="18" t="n">
        <f>37764.5</f>
        <v>37764.5</v>
      </c>
      <c r="U15" s="19" t="n">
        <f>1152</f>
        <v>1152.0</v>
      </c>
      <c r="V15" s="19" t="n">
        <v>1152.0</v>
      </c>
      <c r="W15" s="23"/>
      <c r="X15" s="19" t="n">
        <f>43359600000</f>
        <v>4.33596E10</v>
      </c>
      <c r="Y15" s="19" t="n">
        <v>4.33596E10</v>
      </c>
      <c r="Z15" s="23"/>
      <c r="AA15" s="16"/>
      <c r="AB15" s="20" t="n">
        <f>4083</f>
        <v>4083.0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122</v>
      </c>
      <c r="F16" s="15" t="s">
        <v>123</v>
      </c>
      <c r="G16" s="15" t="s">
        <v>124</v>
      </c>
      <c r="H16" s="16"/>
      <c r="I16" s="17" t="s">
        <v>119</v>
      </c>
      <c r="J16" s="16"/>
      <c r="K16" s="17" t="s">
        <v>119</v>
      </c>
      <c r="L16" s="16"/>
      <c r="M16" s="17"/>
      <c r="N16" s="16"/>
      <c r="O16" s="17" t="s">
        <v>119</v>
      </c>
      <c r="P16" s="16"/>
      <c r="Q16" s="17"/>
      <c r="R16" s="16"/>
      <c r="S16" s="17" t="s">
        <v>119</v>
      </c>
      <c r="T16" s="18" t="n">
        <f>37554.5</f>
        <v>37554.5</v>
      </c>
      <c r="U16" s="19" t="str">
        <f>"－"</f>
        <v>－</v>
      </c>
      <c r="V16" s="19"/>
      <c r="W16" s="23"/>
      <c r="X16" s="19" t="str">
        <f>"－"</f>
        <v>－</v>
      </c>
      <c r="Y16" s="19"/>
      <c r="Z16" s="23"/>
      <c r="AA16" s="16"/>
      <c r="AB16" s="20" t="n">
        <f>38</f>
        <v>38.0</v>
      </c>
      <c r="AC16" s="21" t="str">
        <f>"－"</f>
        <v>－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125</v>
      </c>
      <c r="F17" s="15" t="s">
        <v>126</v>
      </c>
      <c r="G17" s="15" t="s">
        <v>127</v>
      </c>
      <c r="H17" s="16"/>
      <c r="I17" s="17" t="s">
        <v>119</v>
      </c>
      <c r="J17" s="16"/>
      <c r="K17" s="17" t="s">
        <v>119</v>
      </c>
      <c r="L17" s="16" t="s">
        <v>113</v>
      </c>
      <c r="M17" s="17" t="s">
        <v>128</v>
      </c>
      <c r="N17" s="16"/>
      <c r="O17" s="17" t="s">
        <v>119</v>
      </c>
      <c r="P17" s="16" t="s">
        <v>101</v>
      </c>
      <c r="Q17" s="17" t="s">
        <v>129</v>
      </c>
      <c r="R17" s="16"/>
      <c r="S17" s="17" t="s">
        <v>119</v>
      </c>
      <c r="T17" s="18" t="n">
        <f>37418</f>
        <v>37418.0</v>
      </c>
      <c r="U17" s="19" t="n">
        <f>450</f>
        <v>450.0</v>
      </c>
      <c r="V17" s="19" t="n">
        <v>450.0</v>
      </c>
      <c r="W17" s="23"/>
      <c r="X17" s="19" t="n">
        <f>16734800000</f>
        <v>1.67348E10</v>
      </c>
      <c r="Y17" s="19" t="n">
        <v>1.67348E10</v>
      </c>
      <c r="Z17" s="23"/>
      <c r="AA17" s="16"/>
      <c r="AB17" s="20" t="n">
        <f>2698</f>
        <v>2698.0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130</v>
      </c>
      <c r="F18" s="15" t="s">
        <v>131</v>
      </c>
      <c r="G18" s="15" t="s">
        <v>132</v>
      </c>
      <c r="H18" s="16"/>
      <c r="I18" s="17" t="s">
        <v>119</v>
      </c>
      <c r="J18" s="16"/>
      <c r="K18" s="17" t="s">
        <v>119</v>
      </c>
      <c r="L18" s="16"/>
      <c r="M18" s="17"/>
      <c r="N18" s="16"/>
      <c r="O18" s="17" t="s">
        <v>119</v>
      </c>
      <c r="P18" s="16"/>
      <c r="Q18" s="17"/>
      <c r="R18" s="16"/>
      <c r="S18" s="17" t="s">
        <v>119</v>
      </c>
      <c r="T18" s="18" t="n">
        <f>37201</f>
        <v>37201.0</v>
      </c>
      <c r="U18" s="19" t="str">
        <f>"－"</f>
        <v>－</v>
      </c>
      <c r="V18" s="19"/>
      <c r="W18" s="23"/>
      <c r="X18" s="19" t="str">
        <f>"－"</f>
        <v>－</v>
      </c>
      <c r="Y18" s="19"/>
      <c r="Z18" s="23"/>
      <c r="AA18" s="16"/>
      <c r="AB18" s="20" t="n">
        <f>2</f>
        <v>2.0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133</v>
      </c>
      <c r="F19" s="15" t="s">
        <v>134</v>
      </c>
      <c r="G19" s="15" t="s">
        <v>135</v>
      </c>
      <c r="H19" s="16"/>
      <c r="I19" s="17" t="s">
        <v>119</v>
      </c>
      <c r="J19" s="16"/>
      <c r="K19" s="17" t="s">
        <v>119</v>
      </c>
      <c r="L19" s="16" t="s">
        <v>64</v>
      </c>
      <c r="M19" s="17" t="s">
        <v>136</v>
      </c>
      <c r="N19" s="16"/>
      <c r="O19" s="17" t="s">
        <v>119</v>
      </c>
      <c r="P19" s="16" t="s">
        <v>64</v>
      </c>
      <c r="Q19" s="17" t="s">
        <v>137</v>
      </c>
      <c r="R19" s="16"/>
      <c r="S19" s="17" t="s">
        <v>119</v>
      </c>
      <c r="T19" s="18" t="n">
        <f>37088</f>
        <v>37088.0</v>
      </c>
      <c r="U19" s="19" t="n">
        <f>200</f>
        <v>200.0</v>
      </c>
      <c r="V19" s="19" t="n">
        <v>200.0</v>
      </c>
      <c r="W19" s="23"/>
      <c r="X19" s="19" t="n">
        <f>7567500000</f>
        <v>7.5675E9</v>
      </c>
      <c r="Y19" s="19" t="n">
        <v>7.5675E9</v>
      </c>
      <c r="Z19" s="23"/>
      <c r="AA19" s="16"/>
      <c r="AB19" s="20" t="n">
        <f>1341</f>
        <v>1341.0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138</v>
      </c>
      <c r="F20" s="15" t="s">
        <v>139</v>
      </c>
      <c r="G20" s="15" t="s">
        <v>140</v>
      </c>
      <c r="H20" s="16"/>
      <c r="I20" s="17" t="s">
        <v>119</v>
      </c>
      <c r="J20" s="16"/>
      <c r="K20" s="17" t="s">
        <v>119</v>
      </c>
      <c r="L20" s="16"/>
      <c r="M20" s="17"/>
      <c r="N20" s="16"/>
      <c r="O20" s="17" t="s">
        <v>119</v>
      </c>
      <c r="P20" s="16"/>
      <c r="Q20" s="17"/>
      <c r="R20" s="16"/>
      <c r="S20" s="17" t="s">
        <v>119</v>
      </c>
      <c r="T20" s="18" t="n">
        <f>36918.5</f>
        <v>36918.5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str">
        <f>"－"</f>
        <v>－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141</v>
      </c>
      <c r="F21" s="15" t="s">
        <v>142</v>
      </c>
      <c r="G21" s="15" t="s">
        <v>143</v>
      </c>
      <c r="H21" s="16"/>
      <c r="I21" s="17" t="s">
        <v>119</v>
      </c>
      <c r="J21" s="16"/>
      <c r="K21" s="17" t="s">
        <v>119</v>
      </c>
      <c r="L21" s="16"/>
      <c r="M21" s="17"/>
      <c r="N21" s="16"/>
      <c r="O21" s="17" t="s">
        <v>119</v>
      </c>
      <c r="P21" s="16"/>
      <c r="Q21" s="17"/>
      <c r="R21" s="16"/>
      <c r="S21" s="17" t="s">
        <v>119</v>
      </c>
      <c r="T21" s="18" t="n">
        <f>36810</f>
        <v>36810.0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n">
        <f>150</f>
        <v>150.0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144</v>
      </c>
      <c r="F22" s="15" t="s">
        <v>145</v>
      </c>
      <c r="G22" s="15" t="s">
        <v>146</v>
      </c>
      <c r="H22" s="16"/>
      <c r="I22" s="17" t="s">
        <v>119</v>
      </c>
      <c r="J22" s="16"/>
      <c r="K22" s="17" t="s">
        <v>119</v>
      </c>
      <c r="L22" s="16"/>
      <c r="M22" s="17"/>
      <c r="N22" s="16"/>
      <c r="O22" s="17" t="s">
        <v>119</v>
      </c>
      <c r="P22" s="16"/>
      <c r="Q22" s="17"/>
      <c r="R22" s="16"/>
      <c r="S22" s="17" t="s">
        <v>119</v>
      </c>
      <c r="T22" s="18" t="n">
        <f>36683</f>
        <v>36683.0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147</v>
      </c>
      <c r="F23" s="15" t="s">
        <v>148</v>
      </c>
      <c r="G23" s="15" t="s">
        <v>149</v>
      </c>
      <c r="H23" s="16"/>
      <c r="I23" s="17" t="s">
        <v>119</v>
      </c>
      <c r="J23" s="16"/>
      <c r="K23" s="17" t="s">
        <v>119</v>
      </c>
      <c r="L23" s="16"/>
      <c r="M23" s="17"/>
      <c r="N23" s="16"/>
      <c r="O23" s="17" t="s">
        <v>119</v>
      </c>
      <c r="P23" s="16"/>
      <c r="Q23" s="17"/>
      <c r="R23" s="16"/>
      <c r="S23" s="17" t="s">
        <v>119</v>
      </c>
      <c r="T23" s="18" t="n">
        <f>36612</f>
        <v>36612.0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150</v>
      </c>
      <c r="F24" s="15" t="s">
        <v>151</v>
      </c>
      <c r="G24" s="15" t="s">
        <v>152</v>
      </c>
      <c r="H24" s="16"/>
      <c r="I24" s="17" t="s">
        <v>119</v>
      </c>
      <c r="J24" s="16"/>
      <c r="K24" s="17" t="s">
        <v>119</v>
      </c>
      <c r="L24" s="16"/>
      <c r="M24" s="17"/>
      <c r="N24" s="16"/>
      <c r="O24" s="17" t="s">
        <v>119</v>
      </c>
      <c r="P24" s="16"/>
      <c r="Q24" s="17"/>
      <c r="R24" s="16"/>
      <c r="S24" s="17" t="s">
        <v>119</v>
      </c>
      <c r="T24" s="18" t="n">
        <f>36504.5</f>
        <v>36504.5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153</v>
      </c>
      <c r="F25" s="15" t="s">
        <v>154</v>
      </c>
      <c r="G25" s="15" t="s">
        <v>155</v>
      </c>
      <c r="H25" s="16"/>
      <c r="I25" s="17" t="s">
        <v>119</v>
      </c>
      <c r="J25" s="16"/>
      <c r="K25" s="17" t="s">
        <v>119</v>
      </c>
      <c r="L25" s="16"/>
      <c r="M25" s="17"/>
      <c r="N25" s="16"/>
      <c r="O25" s="17" t="s">
        <v>119</v>
      </c>
      <c r="P25" s="16"/>
      <c r="Q25" s="17"/>
      <c r="R25" s="16"/>
      <c r="S25" s="17" t="s">
        <v>119</v>
      </c>
      <c r="T25" s="18" t="n">
        <f>36430</f>
        <v>36430.0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47</v>
      </c>
      <c r="C26" s="14" t="s">
        <v>48</v>
      </c>
      <c r="D26" s="22"/>
      <c r="E26" s="14" t="s">
        <v>156</v>
      </c>
      <c r="F26" s="15" t="s">
        <v>157</v>
      </c>
      <c r="G26" s="15" t="s">
        <v>158</v>
      </c>
      <c r="H26" s="16"/>
      <c r="I26" s="17" t="s">
        <v>119</v>
      </c>
      <c r="J26" s="16"/>
      <c r="K26" s="17" t="s">
        <v>119</v>
      </c>
      <c r="L26" s="16"/>
      <c r="M26" s="17"/>
      <c r="N26" s="16"/>
      <c r="O26" s="17" t="s">
        <v>119</v>
      </c>
      <c r="P26" s="16"/>
      <c r="Q26" s="17"/>
      <c r="R26" s="16"/>
      <c r="S26" s="17" t="s">
        <v>119</v>
      </c>
      <c r="T26" s="18" t="n">
        <f>36476.36</f>
        <v>36476.36</v>
      </c>
      <c r="U26" s="19" t="str">
        <f>"－"</f>
        <v>－</v>
      </c>
      <c r="V26" s="19"/>
      <c r="W26" s="23"/>
      <c r="X26" s="19" t="str">
        <f>"－"</f>
        <v>－</v>
      </c>
      <c r="Y26" s="19"/>
      <c r="Z26" s="23"/>
      <c r="AA26" s="16"/>
      <c r="AB26" s="20" t="str">
        <f>"－"</f>
        <v>－</v>
      </c>
      <c r="AC26" s="21" t="str">
        <f>"－"</f>
        <v>－</v>
      </c>
    </row>
    <row r="27">
      <c r="A27" s="13" t="s">
        <v>46</v>
      </c>
      <c r="B27" s="14" t="s">
        <v>159</v>
      </c>
      <c r="C27" s="14" t="s">
        <v>160</v>
      </c>
      <c r="D27" s="22"/>
      <c r="E27" s="14" t="s">
        <v>46</v>
      </c>
      <c r="F27" s="15" t="s">
        <v>123</v>
      </c>
      <c r="G27" s="15" t="s">
        <v>50</v>
      </c>
      <c r="H27" s="16" t="s">
        <v>51</v>
      </c>
      <c r="I27" s="17" t="s">
        <v>52</v>
      </c>
      <c r="J27" s="16" t="s">
        <v>53</v>
      </c>
      <c r="K27" s="17" t="s">
        <v>161</v>
      </c>
      <c r="L27" s="16" t="s">
        <v>53</v>
      </c>
      <c r="M27" s="17" t="s">
        <v>162</v>
      </c>
      <c r="N27" s="16" t="s">
        <v>51</v>
      </c>
      <c r="O27" s="17" t="s">
        <v>163</v>
      </c>
      <c r="P27" s="16" t="s">
        <v>51</v>
      </c>
      <c r="Q27" s="17" t="s">
        <v>164</v>
      </c>
      <c r="R27" s="16" t="s">
        <v>58</v>
      </c>
      <c r="S27" s="17" t="s">
        <v>165</v>
      </c>
      <c r="T27" s="18" t="n">
        <f>38830</f>
        <v>38830.0</v>
      </c>
      <c r="U27" s="19" t="n">
        <f>6718047</f>
        <v>6718047.0</v>
      </c>
      <c r="V27" s="19" t="n">
        <v>603702.0</v>
      </c>
      <c r="W27" s="23" t="n">
        <v>113205.0</v>
      </c>
      <c r="X27" s="19" t="n">
        <f>26055469909525</f>
        <v>2.6055469909525E13</v>
      </c>
      <c r="Y27" s="19" t="n">
        <v>2.341558927625E12</v>
      </c>
      <c r="Z27" s="23" t="n">
        <v>4.415372974E11</v>
      </c>
      <c r="AA27" s="16" t="s">
        <v>60</v>
      </c>
      <c r="AB27" s="20" t="n">
        <f>297231</f>
        <v>297231.0</v>
      </c>
      <c r="AC27" s="21" t="n">
        <f>9</f>
        <v>9.0</v>
      </c>
    </row>
    <row r="28">
      <c r="A28" s="13" t="s">
        <v>46</v>
      </c>
      <c r="B28" s="14" t="s">
        <v>159</v>
      </c>
      <c r="C28" s="14" t="s">
        <v>160</v>
      </c>
      <c r="D28" s="22"/>
      <c r="E28" s="14" t="s">
        <v>166</v>
      </c>
      <c r="F28" s="15" t="s">
        <v>167</v>
      </c>
      <c r="G28" s="15" t="s">
        <v>168</v>
      </c>
      <c r="H28" s="16" t="s">
        <v>51</v>
      </c>
      <c r="I28" s="17" t="s">
        <v>169</v>
      </c>
      <c r="J28" s="16" t="s">
        <v>64</v>
      </c>
      <c r="K28" s="17" t="s">
        <v>170</v>
      </c>
      <c r="L28" s="16" t="s">
        <v>64</v>
      </c>
      <c r="M28" s="17" t="s">
        <v>171</v>
      </c>
      <c r="N28" s="16" t="s">
        <v>67</v>
      </c>
      <c r="O28" s="17" t="s">
        <v>172</v>
      </c>
      <c r="P28" s="16" t="s">
        <v>67</v>
      </c>
      <c r="Q28" s="17" t="s">
        <v>173</v>
      </c>
      <c r="R28" s="16" t="s">
        <v>64</v>
      </c>
      <c r="S28" s="17" t="s">
        <v>174</v>
      </c>
      <c r="T28" s="18" t="n">
        <f>38834.75</f>
        <v>38834.75</v>
      </c>
      <c r="U28" s="19" t="n">
        <f>656121</f>
        <v>656121.0</v>
      </c>
      <c r="V28" s="19" t="n">
        <v>108571.0</v>
      </c>
      <c r="W28" s="23" t="n">
        <v>49.0</v>
      </c>
      <c r="X28" s="19" t="n">
        <f>2546201584800</f>
        <v>2.5462015848E12</v>
      </c>
      <c r="Y28" s="19" t="n">
        <v>4.216405688E11</v>
      </c>
      <c r="Z28" s="23" t="n">
        <v>1.912285E8</v>
      </c>
      <c r="AA28" s="16"/>
      <c r="AB28" s="20" t="n">
        <f>24530</f>
        <v>24530.0</v>
      </c>
      <c r="AC28" s="21" t="n">
        <f>20</f>
        <v>20.0</v>
      </c>
    </row>
    <row r="29">
      <c r="A29" s="13" t="s">
        <v>46</v>
      </c>
      <c r="B29" s="14" t="s">
        <v>159</v>
      </c>
      <c r="C29" s="14" t="s">
        <v>160</v>
      </c>
      <c r="D29" s="22"/>
      <c r="E29" s="14" t="s">
        <v>175</v>
      </c>
      <c r="F29" s="15" t="s">
        <v>176</v>
      </c>
      <c r="G29" s="15" t="s">
        <v>177</v>
      </c>
      <c r="H29" s="16" t="s">
        <v>51</v>
      </c>
      <c r="I29" s="17" t="s">
        <v>178</v>
      </c>
      <c r="J29" s="16" t="s">
        <v>64</v>
      </c>
      <c r="K29" s="17" t="s">
        <v>179</v>
      </c>
      <c r="L29" s="16" t="s">
        <v>64</v>
      </c>
      <c r="M29" s="17" t="s">
        <v>180</v>
      </c>
      <c r="N29" s="16" t="s">
        <v>67</v>
      </c>
      <c r="O29" s="17" t="s">
        <v>181</v>
      </c>
      <c r="P29" s="16" t="s">
        <v>67</v>
      </c>
      <c r="Q29" s="17" t="s">
        <v>182</v>
      </c>
      <c r="R29" s="16" t="s">
        <v>64</v>
      </c>
      <c r="S29" s="17" t="s">
        <v>183</v>
      </c>
      <c r="T29" s="18" t="n">
        <f>38853.75</f>
        <v>38853.75</v>
      </c>
      <c r="U29" s="19" t="n">
        <f>30973</f>
        <v>30973.0</v>
      </c>
      <c r="V29" s="19" t="n">
        <v>13176.0</v>
      </c>
      <c r="W29" s="23"/>
      <c r="X29" s="19" t="n">
        <f>120762012230</f>
        <v>1.2076201223E11</v>
      </c>
      <c r="Y29" s="19" t="n">
        <v>5.167215223E10</v>
      </c>
      <c r="Z29" s="23"/>
      <c r="AA29" s="16"/>
      <c r="AB29" s="20" t="n">
        <f>13037</f>
        <v>13037.0</v>
      </c>
      <c r="AC29" s="21" t="n">
        <f>20</f>
        <v>20.0</v>
      </c>
    </row>
    <row r="30">
      <c r="A30" s="13" t="s">
        <v>46</v>
      </c>
      <c r="B30" s="14" t="s">
        <v>159</v>
      </c>
      <c r="C30" s="14" t="s">
        <v>160</v>
      </c>
      <c r="D30" s="22"/>
      <c r="E30" s="14" t="s">
        <v>61</v>
      </c>
      <c r="F30" s="15" t="s">
        <v>62</v>
      </c>
      <c r="G30" s="15" t="s">
        <v>63</v>
      </c>
      <c r="H30" s="16" t="s">
        <v>51</v>
      </c>
      <c r="I30" s="17" t="s">
        <v>52</v>
      </c>
      <c r="J30" s="16" t="s">
        <v>64</v>
      </c>
      <c r="K30" s="17" t="s">
        <v>170</v>
      </c>
      <c r="L30" s="16" t="s">
        <v>64</v>
      </c>
      <c r="M30" s="17" t="s">
        <v>171</v>
      </c>
      <c r="N30" s="16" t="s">
        <v>67</v>
      </c>
      <c r="O30" s="17" t="s">
        <v>68</v>
      </c>
      <c r="P30" s="16" t="s">
        <v>67</v>
      </c>
      <c r="Q30" s="17" t="s">
        <v>69</v>
      </c>
      <c r="R30" s="16" t="s">
        <v>64</v>
      </c>
      <c r="S30" s="17" t="s">
        <v>70</v>
      </c>
      <c r="T30" s="18" t="n">
        <f>38844.5</f>
        <v>38844.5</v>
      </c>
      <c r="U30" s="19" t="n">
        <f>10335238</f>
        <v>1.0335238E7</v>
      </c>
      <c r="V30" s="19" t="n">
        <v>899990.0</v>
      </c>
      <c r="W30" s="23" t="n">
        <v>113163.0</v>
      </c>
      <c r="X30" s="19" t="n">
        <f>40121950063892</f>
        <v>4.0121950063892E13</v>
      </c>
      <c r="Y30" s="19" t="n">
        <v>3.493542207592E12</v>
      </c>
      <c r="Z30" s="23" t="n">
        <v>4.413978353E11</v>
      </c>
      <c r="AA30" s="16"/>
      <c r="AB30" s="20" t="n">
        <f>271516</f>
        <v>271516.0</v>
      </c>
      <c r="AC30" s="21" t="n">
        <f>20</f>
        <v>20.0</v>
      </c>
    </row>
    <row r="31">
      <c r="A31" s="13" t="s">
        <v>46</v>
      </c>
      <c r="B31" s="14" t="s">
        <v>159</v>
      </c>
      <c r="C31" s="14" t="s">
        <v>160</v>
      </c>
      <c r="D31" s="22"/>
      <c r="E31" s="14" t="s">
        <v>184</v>
      </c>
      <c r="F31" s="15" t="s">
        <v>185</v>
      </c>
      <c r="G31" s="15" t="s">
        <v>186</v>
      </c>
      <c r="H31" s="16" t="s">
        <v>51</v>
      </c>
      <c r="I31" s="17" t="s">
        <v>187</v>
      </c>
      <c r="J31" s="16" t="s">
        <v>73</v>
      </c>
      <c r="K31" s="17" t="s">
        <v>188</v>
      </c>
      <c r="L31" s="16" t="s">
        <v>91</v>
      </c>
      <c r="M31" s="17" t="s">
        <v>189</v>
      </c>
      <c r="N31" s="16" t="s">
        <v>67</v>
      </c>
      <c r="O31" s="17" t="s">
        <v>106</v>
      </c>
      <c r="P31" s="16" t="s">
        <v>190</v>
      </c>
      <c r="Q31" s="17" t="s">
        <v>191</v>
      </c>
      <c r="R31" s="16" t="s">
        <v>64</v>
      </c>
      <c r="S31" s="17" t="s">
        <v>192</v>
      </c>
      <c r="T31" s="18" t="n">
        <f>38584</f>
        <v>38584.0</v>
      </c>
      <c r="U31" s="19" t="n">
        <f>4637</f>
        <v>4637.0</v>
      </c>
      <c r="V31" s="19" t="n">
        <v>3503.0</v>
      </c>
      <c r="W31" s="23"/>
      <c r="X31" s="19" t="n">
        <f>17950090990</f>
        <v>1.795009099E10</v>
      </c>
      <c r="Y31" s="19" t="n">
        <v>1.357587349E10</v>
      </c>
      <c r="Z31" s="23"/>
      <c r="AA31" s="16"/>
      <c r="AB31" s="20" t="n">
        <f>7030</f>
        <v>7030.0</v>
      </c>
      <c r="AC31" s="21" t="n">
        <f>20</f>
        <v>20.0</v>
      </c>
    </row>
    <row r="32">
      <c r="A32" s="13" t="s">
        <v>46</v>
      </c>
      <c r="B32" s="14" t="s">
        <v>159</v>
      </c>
      <c r="C32" s="14" t="s">
        <v>160</v>
      </c>
      <c r="D32" s="22"/>
      <c r="E32" s="14" t="s">
        <v>71</v>
      </c>
      <c r="F32" s="15" t="s">
        <v>126</v>
      </c>
      <c r="G32" s="15" t="s">
        <v>72</v>
      </c>
      <c r="H32" s="16" t="s">
        <v>51</v>
      </c>
      <c r="I32" s="17" t="s">
        <v>193</v>
      </c>
      <c r="J32" s="16" t="s">
        <v>64</v>
      </c>
      <c r="K32" s="17" t="s">
        <v>183</v>
      </c>
      <c r="L32" s="16" t="s">
        <v>64</v>
      </c>
      <c r="M32" s="17" t="s">
        <v>194</v>
      </c>
      <c r="N32" s="16" t="s">
        <v>67</v>
      </c>
      <c r="O32" s="17" t="s">
        <v>195</v>
      </c>
      <c r="P32" s="16" t="s">
        <v>196</v>
      </c>
      <c r="Q32" s="17" t="s">
        <v>197</v>
      </c>
      <c r="R32" s="16" t="s">
        <v>64</v>
      </c>
      <c r="S32" s="17" t="s">
        <v>198</v>
      </c>
      <c r="T32" s="18" t="n">
        <f>38624.5</f>
        <v>38624.5</v>
      </c>
      <c r="U32" s="19" t="n">
        <f>136757</f>
        <v>136757.0</v>
      </c>
      <c r="V32" s="19" t="n">
        <v>1499.0</v>
      </c>
      <c r="W32" s="23" t="n">
        <v>5.0</v>
      </c>
      <c r="X32" s="19" t="n">
        <f>528262209180</f>
        <v>5.2826220918E11</v>
      </c>
      <c r="Y32" s="19" t="n">
        <v>5.82957218E9</v>
      </c>
      <c r="Z32" s="23" t="n">
        <v>1.921E7</v>
      </c>
      <c r="AA32" s="16"/>
      <c r="AB32" s="20" t="n">
        <f>11493</f>
        <v>11493.0</v>
      </c>
      <c r="AC32" s="21" t="n">
        <f>20</f>
        <v>20.0</v>
      </c>
    </row>
    <row r="33">
      <c r="A33" s="13" t="s">
        <v>46</v>
      </c>
      <c r="B33" s="14" t="s">
        <v>159</v>
      </c>
      <c r="C33" s="14" t="s">
        <v>160</v>
      </c>
      <c r="D33" s="22"/>
      <c r="E33" s="14" t="s">
        <v>79</v>
      </c>
      <c r="F33" s="15" t="s">
        <v>80</v>
      </c>
      <c r="G33" s="15" t="s">
        <v>81</v>
      </c>
      <c r="H33" s="16" t="s">
        <v>51</v>
      </c>
      <c r="I33" s="17" t="s">
        <v>187</v>
      </c>
      <c r="J33" s="16" t="s">
        <v>64</v>
      </c>
      <c r="K33" s="17" t="s">
        <v>199</v>
      </c>
      <c r="L33" s="16"/>
      <c r="M33" s="17"/>
      <c r="N33" s="16" t="s">
        <v>67</v>
      </c>
      <c r="O33" s="17" t="s">
        <v>200</v>
      </c>
      <c r="P33" s="16"/>
      <c r="Q33" s="17"/>
      <c r="R33" s="16" t="s">
        <v>64</v>
      </c>
      <c r="S33" s="17" t="s">
        <v>198</v>
      </c>
      <c r="T33" s="18" t="n">
        <f>38609</f>
        <v>38609.0</v>
      </c>
      <c r="U33" s="19" t="n">
        <f>9595</f>
        <v>9595.0</v>
      </c>
      <c r="V33" s="19"/>
      <c r="W33" s="23"/>
      <c r="X33" s="19" t="n">
        <f>37042342500</f>
        <v>3.70423425E10</v>
      </c>
      <c r="Y33" s="19"/>
      <c r="Z33" s="23"/>
      <c r="AA33" s="16"/>
      <c r="AB33" s="20" t="n">
        <f>2667</f>
        <v>2667.0</v>
      </c>
      <c r="AC33" s="21" t="n">
        <f>20</f>
        <v>20.0</v>
      </c>
    </row>
    <row r="34">
      <c r="A34" s="13" t="s">
        <v>46</v>
      </c>
      <c r="B34" s="14" t="s">
        <v>159</v>
      </c>
      <c r="C34" s="14" t="s">
        <v>160</v>
      </c>
      <c r="D34" s="22"/>
      <c r="E34" s="14" t="s">
        <v>87</v>
      </c>
      <c r="F34" s="15" t="s">
        <v>131</v>
      </c>
      <c r="G34" s="15" t="s">
        <v>88</v>
      </c>
      <c r="H34" s="16" t="s">
        <v>51</v>
      </c>
      <c r="I34" s="17" t="s">
        <v>201</v>
      </c>
      <c r="J34" s="16" t="s">
        <v>64</v>
      </c>
      <c r="K34" s="17" t="s">
        <v>202</v>
      </c>
      <c r="L34" s="16"/>
      <c r="M34" s="17"/>
      <c r="N34" s="16" t="s">
        <v>67</v>
      </c>
      <c r="O34" s="17" t="s">
        <v>203</v>
      </c>
      <c r="P34" s="16"/>
      <c r="Q34" s="17"/>
      <c r="R34" s="16" t="s">
        <v>64</v>
      </c>
      <c r="S34" s="17" t="s">
        <v>204</v>
      </c>
      <c r="T34" s="18" t="n">
        <f>38375.5</f>
        <v>38375.5</v>
      </c>
      <c r="U34" s="19" t="n">
        <f>2371</f>
        <v>2371.0</v>
      </c>
      <c r="V34" s="19"/>
      <c r="W34" s="23"/>
      <c r="X34" s="19" t="n">
        <f>9091238500</f>
        <v>9.0912385E9</v>
      </c>
      <c r="Y34" s="19"/>
      <c r="Z34" s="23"/>
      <c r="AA34" s="16"/>
      <c r="AB34" s="20" t="n">
        <f>1050</f>
        <v>1050.0</v>
      </c>
      <c r="AC34" s="21" t="n">
        <f>20</f>
        <v>20.0</v>
      </c>
    </row>
    <row r="35">
      <c r="A35" s="13" t="s">
        <v>46</v>
      </c>
      <c r="B35" s="14" t="s">
        <v>159</v>
      </c>
      <c r="C35" s="14" t="s">
        <v>160</v>
      </c>
      <c r="D35" s="22"/>
      <c r="E35" s="14" t="s">
        <v>96</v>
      </c>
      <c r="F35" s="15" t="s">
        <v>97</v>
      </c>
      <c r="G35" s="15" t="s">
        <v>98</v>
      </c>
      <c r="H35" s="16" t="s">
        <v>51</v>
      </c>
      <c r="I35" s="17" t="s">
        <v>205</v>
      </c>
      <c r="J35" s="16" t="s">
        <v>64</v>
      </c>
      <c r="K35" s="17" t="s">
        <v>206</v>
      </c>
      <c r="L35" s="16"/>
      <c r="M35" s="17"/>
      <c r="N35" s="16" t="s">
        <v>67</v>
      </c>
      <c r="O35" s="17" t="s">
        <v>203</v>
      </c>
      <c r="P35" s="16"/>
      <c r="Q35" s="17"/>
      <c r="R35" s="16" t="s">
        <v>64</v>
      </c>
      <c r="S35" s="17" t="s">
        <v>207</v>
      </c>
      <c r="T35" s="18" t="n">
        <f>38382.5</f>
        <v>38382.5</v>
      </c>
      <c r="U35" s="19" t="n">
        <f>401</f>
        <v>401.0</v>
      </c>
      <c r="V35" s="19"/>
      <c r="W35" s="23"/>
      <c r="X35" s="19" t="n">
        <f>1534918000</f>
        <v>1.534918E9</v>
      </c>
      <c r="Y35" s="19"/>
      <c r="Z35" s="23"/>
      <c r="AA35" s="16"/>
      <c r="AB35" s="20" t="n">
        <f>71</f>
        <v>71.0</v>
      </c>
      <c r="AC35" s="21" t="n">
        <f>20</f>
        <v>20.0</v>
      </c>
    </row>
    <row r="36">
      <c r="A36" s="13" t="s">
        <v>46</v>
      </c>
      <c r="B36" s="14" t="s">
        <v>159</v>
      </c>
      <c r="C36" s="14" t="s">
        <v>160</v>
      </c>
      <c r="D36" s="22"/>
      <c r="E36" s="14" t="s">
        <v>103</v>
      </c>
      <c r="F36" s="15" t="s">
        <v>134</v>
      </c>
      <c r="G36" s="15" t="s">
        <v>104</v>
      </c>
      <c r="H36" s="16" t="s">
        <v>51</v>
      </c>
      <c r="I36" s="17" t="s">
        <v>106</v>
      </c>
      <c r="J36" s="16" t="s">
        <v>64</v>
      </c>
      <c r="K36" s="17" t="s">
        <v>208</v>
      </c>
      <c r="L36" s="16"/>
      <c r="M36" s="17"/>
      <c r="N36" s="16" t="s">
        <v>67</v>
      </c>
      <c r="O36" s="17" t="s">
        <v>209</v>
      </c>
      <c r="P36" s="16"/>
      <c r="Q36" s="17"/>
      <c r="R36" s="16" t="s">
        <v>64</v>
      </c>
      <c r="S36" s="17" t="s">
        <v>210</v>
      </c>
      <c r="T36" s="18" t="n">
        <f>38170.5</f>
        <v>38170.5</v>
      </c>
      <c r="U36" s="19" t="n">
        <f>2167</f>
        <v>2167.0</v>
      </c>
      <c r="V36" s="19"/>
      <c r="W36" s="23"/>
      <c r="X36" s="19" t="n">
        <f>8268501000</f>
        <v>8.268501E9</v>
      </c>
      <c r="Y36" s="19"/>
      <c r="Z36" s="23"/>
      <c r="AA36" s="16"/>
      <c r="AB36" s="20" t="n">
        <f>1406</f>
        <v>1406.0</v>
      </c>
      <c r="AC36" s="21" t="n">
        <f>20</f>
        <v>20.0</v>
      </c>
    </row>
    <row r="37">
      <c r="A37" s="13" t="s">
        <v>46</v>
      </c>
      <c r="B37" s="14" t="s">
        <v>159</v>
      </c>
      <c r="C37" s="14" t="s">
        <v>160</v>
      </c>
      <c r="D37" s="22"/>
      <c r="E37" s="14" t="s">
        <v>111</v>
      </c>
      <c r="F37" s="15" t="s">
        <v>139</v>
      </c>
      <c r="G37" s="15" t="s">
        <v>112</v>
      </c>
      <c r="H37" s="16" t="s">
        <v>51</v>
      </c>
      <c r="I37" s="17" t="s">
        <v>85</v>
      </c>
      <c r="J37" s="16" t="s">
        <v>73</v>
      </c>
      <c r="K37" s="17" t="s">
        <v>211</v>
      </c>
      <c r="L37" s="16"/>
      <c r="M37" s="17"/>
      <c r="N37" s="16" t="s">
        <v>67</v>
      </c>
      <c r="O37" s="17" t="s">
        <v>212</v>
      </c>
      <c r="P37" s="16"/>
      <c r="Q37" s="17"/>
      <c r="R37" s="16" t="s">
        <v>64</v>
      </c>
      <c r="S37" s="17" t="s">
        <v>213</v>
      </c>
      <c r="T37" s="18" t="n">
        <f>37957.5</f>
        <v>37957.5</v>
      </c>
      <c r="U37" s="19" t="n">
        <f>82</f>
        <v>82.0</v>
      </c>
      <c r="V37" s="19"/>
      <c r="W37" s="23"/>
      <c r="X37" s="19" t="n">
        <f>312357000</f>
        <v>3.12357E8</v>
      </c>
      <c r="Y37" s="19"/>
      <c r="Z37" s="23"/>
      <c r="AA37" s="16"/>
      <c r="AB37" s="20" t="n">
        <f>287</f>
        <v>287.0</v>
      </c>
      <c r="AC37" s="21" t="n">
        <f>17</f>
        <v>17.0</v>
      </c>
    </row>
    <row r="38">
      <c r="A38" s="13" t="s">
        <v>46</v>
      </c>
      <c r="B38" s="14" t="s">
        <v>159</v>
      </c>
      <c r="C38" s="14" t="s">
        <v>160</v>
      </c>
      <c r="D38" s="22"/>
      <c r="E38" s="14" t="s">
        <v>116</v>
      </c>
      <c r="F38" s="15" t="s">
        <v>142</v>
      </c>
      <c r="G38" s="15" t="s">
        <v>118</v>
      </c>
      <c r="H38" s="16" t="s">
        <v>51</v>
      </c>
      <c r="I38" s="17" t="s">
        <v>214</v>
      </c>
      <c r="J38" s="16" t="s">
        <v>73</v>
      </c>
      <c r="K38" s="17" t="s">
        <v>215</v>
      </c>
      <c r="L38" s="16"/>
      <c r="M38" s="17"/>
      <c r="N38" s="16" t="s">
        <v>67</v>
      </c>
      <c r="O38" s="17" t="s">
        <v>216</v>
      </c>
      <c r="P38" s="16"/>
      <c r="Q38" s="17"/>
      <c r="R38" s="16" t="s">
        <v>64</v>
      </c>
      <c r="S38" s="17" t="s">
        <v>217</v>
      </c>
      <c r="T38" s="18" t="n">
        <f>37764.5</f>
        <v>37764.5</v>
      </c>
      <c r="U38" s="19" t="n">
        <f>469</f>
        <v>469.0</v>
      </c>
      <c r="V38" s="19"/>
      <c r="W38" s="23"/>
      <c r="X38" s="19" t="n">
        <f>1775990500</f>
        <v>1.7759905E9</v>
      </c>
      <c r="Y38" s="19"/>
      <c r="Z38" s="23"/>
      <c r="AA38" s="16"/>
      <c r="AB38" s="20" t="n">
        <f>505</f>
        <v>505.0</v>
      </c>
      <c r="AC38" s="21" t="n">
        <f>20</f>
        <v>20.0</v>
      </c>
    </row>
    <row r="39">
      <c r="A39" s="13" t="s">
        <v>46</v>
      </c>
      <c r="B39" s="14" t="s">
        <v>159</v>
      </c>
      <c r="C39" s="14" t="s">
        <v>160</v>
      </c>
      <c r="D39" s="22"/>
      <c r="E39" s="14" t="s">
        <v>122</v>
      </c>
      <c r="F39" s="15" t="s">
        <v>145</v>
      </c>
      <c r="G39" s="15" t="s">
        <v>124</v>
      </c>
      <c r="H39" s="16" t="s">
        <v>218</v>
      </c>
      <c r="I39" s="17" t="s">
        <v>219</v>
      </c>
      <c r="J39" s="16" t="s">
        <v>91</v>
      </c>
      <c r="K39" s="17" t="s">
        <v>220</v>
      </c>
      <c r="L39" s="16"/>
      <c r="M39" s="17"/>
      <c r="N39" s="16" t="s">
        <v>113</v>
      </c>
      <c r="O39" s="17" t="s">
        <v>221</v>
      </c>
      <c r="P39" s="16"/>
      <c r="Q39" s="17"/>
      <c r="R39" s="16" t="s">
        <v>91</v>
      </c>
      <c r="S39" s="17" t="s">
        <v>220</v>
      </c>
      <c r="T39" s="18" t="n">
        <f>37554.5</f>
        <v>37554.5</v>
      </c>
      <c r="U39" s="19" t="n">
        <f>16</f>
        <v>16.0</v>
      </c>
      <c r="V39" s="19"/>
      <c r="W39" s="23"/>
      <c r="X39" s="19" t="n">
        <f>60315000</f>
        <v>6.0315E7</v>
      </c>
      <c r="Y39" s="19"/>
      <c r="Z39" s="23"/>
      <c r="AA39" s="16"/>
      <c r="AB39" s="20" t="n">
        <f>169</f>
        <v>169.0</v>
      </c>
      <c r="AC39" s="21" t="n">
        <f>7</f>
        <v>7.0</v>
      </c>
    </row>
    <row r="40">
      <c r="A40" s="13" t="s">
        <v>46</v>
      </c>
      <c r="B40" s="14" t="s">
        <v>159</v>
      </c>
      <c r="C40" s="14" t="s">
        <v>160</v>
      </c>
      <c r="D40" s="22"/>
      <c r="E40" s="14" t="s">
        <v>125</v>
      </c>
      <c r="F40" s="15" t="s">
        <v>148</v>
      </c>
      <c r="G40" s="15" t="s">
        <v>127</v>
      </c>
      <c r="H40" s="16" t="s">
        <v>51</v>
      </c>
      <c r="I40" s="17" t="s">
        <v>222</v>
      </c>
      <c r="J40" s="16" t="s">
        <v>91</v>
      </c>
      <c r="K40" s="17" t="s">
        <v>223</v>
      </c>
      <c r="L40" s="16"/>
      <c r="M40" s="17"/>
      <c r="N40" s="16" t="s">
        <v>51</v>
      </c>
      <c r="O40" s="17" t="s">
        <v>224</v>
      </c>
      <c r="P40" s="16"/>
      <c r="Q40" s="17"/>
      <c r="R40" s="16" t="s">
        <v>64</v>
      </c>
      <c r="S40" s="17" t="s">
        <v>225</v>
      </c>
      <c r="T40" s="18" t="n">
        <f>37418</f>
        <v>37418.0</v>
      </c>
      <c r="U40" s="19" t="n">
        <f>230</f>
        <v>230.0</v>
      </c>
      <c r="V40" s="19"/>
      <c r="W40" s="23"/>
      <c r="X40" s="19" t="n">
        <f>863687000</f>
        <v>8.63687E8</v>
      </c>
      <c r="Y40" s="19"/>
      <c r="Z40" s="23"/>
      <c r="AA40" s="16"/>
      <c r="AB40" s="20" t="n">
        <f>507</f>
        <v>507.0</v>
      </c>
      <c r="AC40" s="21" t="n">
        <f>19</f>
        <v>19.0</v>
      </c>
    </row>
    <row r="41">
      <c r="A41" s="13" t="s">
        <v>46</v>
      </c>
      <c r="B41" s="14" t="s">
        <v>159</v>
      </c>
      <c r="C41" s="14" t="s">
        <v>160</v>
      </c>
      <c r="D41" s="22"/>
      <c r="E41" s="14" t="s">
        <v>130</v>
      </c>
      <c r="F41" s="15" t="s">
        <v>151</v>
      </c>
      <c r="G41" s="15" t="s">
        <v>132</v>
      </c>
      <c r="H41" s="16" t="s">
        <v>51</v>
      </c>
      <c r="I41" s="17" t="s">
        <v>226</v>
      </c>
      <c r="J41" s="16" t="s">
        <v>73</v>
      </c>
      <c r="K41" s="17" t="s">
        <v>227</v>
      </c>
      <c r="L41" s="16"/>
      <c r="M41" s="17"/>
      <c r="N41" s="16" t="s">
        <v>67</v>
      </c>
      <c r="O41" s="17" t="s">
        <v>228</v>
      </c>
      <c r="P41" s="16"/>
      <c r="Q41" s="17"/>
      <c r="R41" s="16" t="s">
        <v>73</v>
      </c>
      <c r="S41" s="17" t="s">
        <v>227</v>
      </c>
      <c r="T41" s="18" t="n">
        <f>37201</f>
        <v>37201.0</v>
      </c>
      <c r="U41" s="19" t="n">
        <f>8</f>
        <v>8.0</v>
      </c>
      <c r="V41" s="19"/>
      <c r="W41" s="23"/>
      <c r="X41" s="19" t="n">
        <f>29802000</f>
        <v>2.9802E7</v>
      </c>
      <c r="Y41" s="19"/>
      <c r="Z41" s="23"/>
      <c r="AA41" s="16"/>
      <c r="AB41" s="20" t="n">
        <f>131</f>
        <v>131.0</v>
      </c>
      <c r="AC41" s="21" t="n">
        <f>7</f>
        <v>7.0</v>
      </c>
    </row>
    <row r="42">
      <c r="A42" s="13" t="s">
        <v>46</v>
      </c>
      <c r="B42" s="14" t="s">
        <v>159</v>
      </c>
      <c r="C42" s="14" t="s">
        <v>160</v>
      </c>
      <c r="D42" s="22"/>
      <c r="E42" s="14" t="s">
        <v>133</v>
      </c>
      <c r="F42" s="15" t="s">
        <v>154</v>
      </c>
      <c r="G42" s="15" t="s">
        <v>135</v>
      </c>
      <c r="H42" s="16" t="s">
        <v>51</v>
      </c>
      <c r="I42" s="17" t="s">
        <v>229</v>
      </c>
      <c r="J42" s="16" t="s">
        <v>64</v>
      </c>
      <c r="K42" s="17" t="s">
        <v>230</v>
      </c>
      <c r="L42" s="16"/>
      <c r="M42" s="17"/>
      <c r="N42" s="16" t="s">
        <v>67</v>
      </c>
      <c r="O42" s="17" t="s">
        <v>231</v>
      </c>
      <c r="P42" s="16"/>
      <c r="Q42" s="17"/>
      <c r="R42" s="16" t="s">
        <v>64</v>
      </c>
      <c r="S42" s="17" t="s">
        <v>230</v>
      </c>
      <c r="T42" s="18" t="n">
        <f>37088</f>
        <v>37088.0</v>
      </c>
      <c r="U42" s="19" t="n">
        <f>253</f>
        <v>253.0</v>
      </c>
      <c r="V42" s="19"/>
      <c r="W42" s="23"/>
      <c r="X42" s="19" t="n">
        <f>938537000</f>
        <v>9.38537E8</v>
      </c>
      <c r="Y42" s="19"/>
      <c r="Z42" s="23"/>
      <c r="AA42" s="16"/>
      <c r="AB42" s="20" t="n">
        <f>222</f>
        <v>222.0</v>
      </c>
      <c r="AC42" s="21" t="n">
        <f>20</f>
        <v>20.0</v>
      </c>
    </row>
    <row r="43">
      <c r="A43" s="13" t="s">
        <v>46</v>
      </c>
      <c r="B43" s="14" t="s">
        <v>159</v>
      </c>
      <c r="C43" s="14" t="s">
        <v>160</v>
      </c>
      <c r="D43" s="22"/>
      <c r="E43" s="14" t="s">
        <v>138</v>
      </c>
      <c r="F43" s="15" t="s">
        <v>157</v>
      </c>
      <c r="G43" s="15" t="s">
        <v>140</v>
      </c>
      <c r="H43" s="16" t="s">
        <v>113</v>
      </c>
      <c r="I43" s="17" t="s">
        <v>232</v>
      </c>
      <c r="J43" s="16" t="s">
        <v>73</v>
      </c>
      <c r="K43" s="17" t="s">
        <v>233</v>
      </c>
      <c r="L43" s="16"/>
      <c r="M43" s="17"/>
      <c r="N43" s="16" t="s">
        <v>67</v>
      </c>
      <c r="O43" s="17" t="s">
        <v>234</v>
      </c>
      <c r="P43" s="16"/>
      <c r="Q43" s="17"/>
      <c r="R43" s="16" t="s">
        <v>64</v>
      </c>
      <c r="S43" s="17" t="s">
        <v>233</v>
      </c>
      <c r="T43" s="18" t="n">
        <f>36976.36</f>
        <v>36976.36</v>
      </c>
      <c r="U43" s="19" t="n">
        <f>59</f>
        <v>59.0</v>
      </c>
      <c r="V43" s="19"/>
      <c r="W43" s="23"/>
      <c r="X43" s="19" t="n">
        <f>216298000</f>
        <v>2.16298E8</v>
      </c>
      <c r="Y43" s="19"/>
      <c r="Z43" s="23"/>
      <c r="AA43" s="16"/>
      <c r="AB43" s="20" t="n">
        <f>47</f>
        <v>47.0</v>
      </c>
      <c r="AC43" s="21" t="n">
        <f>10</f>
        <v>10.0</v>
      </c>
    </row>
    <row r="44">
      <c r="A44" s="13" t="s">
        <v>46</v>
      </c>
      <c r="B44" s="14" t="s">
        <v>235</v>
      </c>
      <c r="C44" s="14" t="s">
        <v>236</v>
      </c>
      <c r="D44" s="22"/>
      <c r="E44" s="14" t="s">
        <v>46</v>
      </c>
      <c r="F44" s="15" t="s">
        <v>154</v>
      </c>
      <c r="G44" s="15" t="s">
        <v>50</v>
      </c>
      <c r="H44" s="16" t="s">
        <v>51</v>
      </c>
      <c r="I44" s="17" t="s">
        <v>237</v>
      </c>
      <c r="J44" s="16" t="s">
        <v>53</v>
      </c>
      <c r="K44" s="17" t="s">
        <v>161</v>
      </c>
      <c r="L44" s="16"/>
      <c r="M44" s="17"/>
      <c r="N44" s="16" t="s">
        <v>51</v>
      </c>
      <c r="O44" s="17" t="s">
        <v>238</v>
      </c>
      <c r="P44" s="16"/>
      <c r="Q44" s="17"/>
      <c r="R44" s="16" t="s">
        <v>58</v>
      </c>
      <c r="S44" s="17" t="s">
        <v>82</v>
      </c>
      <c r="T44" s="18" t="n">
        <f>38830</f>
        <v>38830.0</v>
      </c>
      <c r="U44" s="19" t="n">
        <f>3482500</f>
        <v>3482500.0</v>
      </c>
      <c r="V44" s="19"/>
      <c r="W44" s="23" t="n">
        <v>53.0</v>
      </c>
      <c r="X44" s="19" t="n">
        <f>1350092753700</f>
        <v>1.3500927537E12</v>
      </c>
      <c r="Y44" s="19"/>
      <c r="Z44" s="23" t="n">
        <v>2.059065E7</v>
      </c>
      <c r="AA44" s="16" t="s">
        <v>60</v>
      </c>
      <c r="AB44" s="20" t="n">
        <f>81564</f>
        <v>81564.0</v>
      </c>
      <c r="AC44" s="21" t="n">
        <f>9</f>
        <v>9.0</v>
      </c>
    </row>
    <row r="45">
      <c r="A45" s="13" t="s">
        <v>46</v>
      </c>
      <c r="B45" s="14" t="s">
        <v>235</v>
      </c>
      <c r="C45" s="14" t="s">
        <v>236</v>
      </c>
      <c r="D45" s="22"/>
      <c r="E45" s="14" t="s">
        <v>166</v>
      </c>
      <c r="F45" s="15" t="s">
        <v>176</v>
      </c>
      <c r="G45" s="15" t="s">
        <v>168</v>
      </c>
      <c r="H45" s="16" t="s">
        <v>51</v>
      </c>
      <c r="I45" s="17" t="s">
        <v>239</v>
      </c>
      <c r="J45" s="16" t="s">
        <v>64</v>
      </c>
      <c r="K45" s="17" t="s">
        <v>170</v>
      </c>
      <c r="L45" s="16"/>
      <c r="M45" s="17"/>
      <c r="N45" s="16" t="s">
        <v>67</v>
      </c>
      <c r="O45" s="17" t="s">
        <v>240</v>
      </c>
      <c r="P45" s="16"/>
      <c r="Q45" s="17"/>
      <c r="R45" s="16" t="s">
        <v>64</v>
      </c>
      <c r="S45" s="17" t="s">
        <v>241</v>
      </c>
      <c r="T45" s="18" t="n">
        <f>38834.75</f>
        <v>38834.75</v>
      </c>
      <c r="U45" s="19" t="n">
        <f>290287</f>
        <v>290287.0</v>
      </c>
      <c r="V45" s="19"/>
      <c r="W45" s="23" t="n">
        <v>27.0</v>
      </c>
      <c r="X45" s="19" t="n">
        <f>112638575400</f>
        <v>1.126385754E11</v>
      </c>
      <c r="Y45" s="19"/>
      <c r="Z45" s="23" t="n">
        <v>1.047265E7</v>
      </c>
      <c r="AA45" s="16"/>
      <c r="AB45" s="20" t="n">
        <f>5426</f>
        <v>5426.0</v>
      </c>
      <c r="AC45" s="21" t="n">
        <f>20</f>
        <v>20.0</v>
      </c>
    </row>
    <row r="46">
      <c r="A46" s="13" t="s">
        <v>46</v>
      </c>
      <c r="B46" s="14" t="s">
        <v>235</v>
      </c>
      <c r="C46" s="14" t="s">
        <v>236</v>
      </c>
      <c r="D46" s="22"/>
      <c r="E46" s="14" t="s">
        <v>175</v>
      </c>
      <c r="F46" s="15" t="s">
        <v>185</v>
      </c>
      <c r="G46" s="15" t="s">
        <v>177</v>
      </c>
      <c r="H46" s="16" t="s">
        <v>51</v>
      </c>
      <c r="I46" s="17" t="s">
        <v>242</v>
      </c>
      <c r="J46" s="16" t="s">
        <v>73</v>
      </c>
      <c r="K46" s="17" t="s">
        <v>170</v>
      </c>
      <c r="L46" s="16"/>
      <c r="M46" s="17"/>
      <c r="N46" s="16" t="s">
        <v>94</v>
      </c>
      <c r="O46" s="17" t="s">
        <v>243</v>
      </c>
      <c r="P46" s="16"/>
      <c r="Q46" s="17"/>
      <c r="R46" s="16" t="s">
        <v>64</v>
      </c>
      <c r="S46" s="17" t="s">
        <v>244</v>
      </c>
      <c r="T46" s="18" t="n">
        <f>38853.75</f>
        <v>38853.75</v>
      </c>
      <c r="U46" s="19" t="n">
        <f>6598</f>
        <v>6598.0</v>
      </c>
      <c r="V46" s="19"/>
      <c r="W46" s="23"/>
      <c r="X46" s="19" t="n">
        <f>2563218850</f>
        <v>2.56321885E9</v>
      </c>
      <c r="Y46" s="19"/>
      <c r="Z46" s="23"/>
      <c r="AA46" s="16"/>
      <c r="AB46" s="20" t="n">
        <f>557</f>
        <v>557.0</v>
      </c>
      <c r="AC46" s="21" t="n">
        <f>20</f>
        <v>20.0</v>
      </c>
    </row>
    <row r="47">
      <c r="A47" s="13" t="s">
        <v>46</v>
      </c>
      <c r="B47" s="14" t="s">
        <v>235</v>
      </c>
      <c r="C47" s="14" t="s">
        <v>236</v>
      </c>
      <c r="D47" s="22"/>
      <c r="E47" s="14" t="s">
        <v>61</v>
      </c>
      <c r="F47" s="15" t="s">
        <v>97</v>
      </c>
      <c r="G47" s="15" t="s">
        <v>63</v>
      </c>
      <c r="H47" s="16" t="s">
        <v>51</v>
      </c>
      <c r="I47" s="17" t="s">
        <v>237</v>
      </c>
      <c r="J47" s="16" t="s">
        <v>64</v>
      </c>
      <c r="K47" s="17" t="s">
        <v>170</v>
      </c>
      <c r="L47" s="16"/>
      <c r="M47" s="17"/>
      <c r="N47" s="16" t="s">
        <v>67</v>
      </c>
      <c r="O47" s="17" t="s">
        <v>68</v>
      </c>
      <c r="P47" s="16"/>
      <c r="Q47" s="17"/>
      <c r="R47" s="16" t="s">
        <v>64</v>
      </c>
      <c r="S47" s="17" t="s">
        <v>70</v>
      </c>
      <c r="T47" s="18" t="n">
        <f>38844.5</f>
        <v>38844.5</v>
      </c>
      <c r="U47" s="19" t="n">
        <f>4838969</f>
        <v>4838969.0</v>
      </c>
      <c r="V47" s="19"/>
      <c r="W47" s="23" t="n">
        <v>26.0</v>
      </c>
      <c r="X47" s="19" t="n">
        <f>1878449247050</f>
        <v>1.87844924705E12</v>
      </c>
      <c r="Y47" s="19"/>
      <c r="Z47" s="23" t="n">
        <v>1.01128E7</v>
      </c>
      <c r="AA47" s="16"/>
      <c r="AB47" s="20" t="n">
        <f>45783</f>
        <v>45783.0</v>
      </c>
      <c r="AC47" s="21" t="n">
        <f>20</f>
        <v>20.0</v>
      </c>
    </row>
    <row r="48">
      <c r="A48" s="13" t="s">
        <v>46</v>
      </c>
      <c r="B48" s="14" t="s">
        <v>235</v>
      </c>
      <c r="C48" s="14" t="s">
        <v>236</v>
      </c>
      <c r="D48" s="22"/>
      <c r="E48" s="14" t="s">
        <v>71</v>
      </c>
      <c r="F48" s="15" t="s">
        <v>157</v>
      </c>
      <c r="G48" s="15" t="s">
        <v>72</v>
      </c>
      <c r="H48" s="16" t="s">
        <v>113</v>
      </c>
      <c r="I48" s="17" t="s">
        <v>205</v>
      </c>
      <c r="J48" s="16" t="s">
        <v>64</v>
      </c>
      <c r="K48" s="17" t="s">
        <v>245</v>
      </c>
      <c r="L48" s="16"/>
      <c r="M48" s="17"/>
      <c r="N48" s="16" t="s">
        <v>67</v>
      </c>
      <c r="O48" s="17" t="s">
        <v>200</v>
      </c>
      <c r="P48" s="16"/>
      <c r="Q48" s="17"/>
      <c r="R48" s="16" t="s">
        <v>64</v>
      </c>
      <c r="S48" s="17" t="s">
        <v>246</v>
      </c>
      <c r="T48" s="18" t="n">
        <f>38646.36</f>
        <v>38646.36</v>
      </c>
      <c r="U48" s="19" t="n">
        <f>38142</f>
        <v>38142.0</v>
      </c>
      <c r="V48" s="19"/>
      <c r="W48" s="23"/>
      <c r="X48" s="19" t="n">
        <f>14791776850</f>
        <v>1.479177685E10</v>
      </c>
      <c r="Y48" s="19"/>
      <c r="Z48" s="23"/>
      <c r="AA48" s="16"/>
      <c r="AB48" s="20" t="n">
        <f>1842</f>
        <v>1842.0</v>
      </c>
      <c r="AC48" s="21" t="n">
        <f>11</f>
        <v>11.0</v>
      </c>
    </row>
    <row r="49">
      <c r="A49" s="13" t="s">
        <v>46</v>
      </c>
      <c r="B49" s="14" t="s">
        <v>247</v>
      </c>
      <c r="C49" s="14" t="s">
        <v>248</v>
      </c>
      <c r="D49" s="22"/>
      <c r="E49" s="14" t="s">
        <v>46</v>
      </c>
      <c r="F49" s="15" t="s">
        <v>62</v>
      </c>
      <c r="G49" s="15" t="s">
        <v>50</v>
      </c>
      <c r="H49" s="16" t="s">
        <v>51</v>
      </c>
      <c r="I49" s="17" t="s">
        <v>249</v>
      </c>
      <c r="J49" s="16" t="s">
        <v>51</v>
      </c>
      <c r="K49" s="17" t="s">
        <v>250</v>
      </c>
      <c r="L49" s="16" t="s">
        <v>51</v>
      </c>
      <c r="M49" s="17" t="s">
        <v>251</v>
      </c>
      <c r="N49" s="16" t="s">
        <v>58</v>
      </c>
      <c r="O49" s="17" t="s">
        <v>252</v>
      </c>
      <c r="P49" s="16" t="s">
        <v>58</v>
      </c>
      <c r="Q49" s="17" t="s">
        <v>253</v>
      </c>
      <c r="R49" s="16" t="s">
        <v>58</v>
      </c>
      <c r="S49" s="17" t="s">
        <v>254</v>
      </c>
      <c r="T49" s="18" t="n">
        <f>2765.72</f>
        <v>2765.72</v>
      </c>
      <c r="U49" s="19" t="n">
        <f>1360821</f>
        <v>1360821.0</v>
      </c>
      <c r="V49" s="19" t="n">
        <v>422429.0</v>
      </c>
      <c r="W49" s="23" t="n">
        <v>573356.0</v>
      </c>
      <c r="X49" s="19" t="n">
        <f>37740450414683</f>
        <v>3.7740450414683E13</v>
      </c>
      <c r="Y49" s="19" t="n">
        <v>1.1722025959683E13</v>
      </c>
      <c r="Z49" s="23" t="n">
        <v>1.590176175E13</v>
      </c>
      <c r="AA49" s="16" t="s">
        <v>60</v>
      </c>
      <c r="AB49" s="20" t="n">
        <f>132759</f>
        <v>132759.0</v>
      </c>
      <c r="AC49" s="21" t="n">
        <f>9</f>
        <v>9.0</v>
      </c>
    </row>
    <row r="50">
      <c r="A50" s="13" t="s">
        <v>46</v>
      </c>
      <c r="B50" s="14" t="s">
        <v>247</v>
      </c>
      <c r="C50" s="14" t="s">
        <v>248</v>
      </c>
      <c r="D50" s="22"/>
      <c r="E50" s="14" t="s">
        <v>61</v>
      </c>
      <c r="F50" s="15" t="s">
        <v>151</v>
      </c>
      <c r="G50" s="15" t="s">
        <v>63</v>
      </c>
      <c r="H50" s="16" t="s">
        <v>51</v>
      </c>
      <c r="I50" s="17" t="s">
        <v>255</v>
      </c>
      <c r="J50" s="16" t="s">
        <v>64</v>
      </c>
      <c r="K50" s="17" t="s">
        <v>256</v>
      </c>
      <c r="L50" s="16" t="s">
        <v>64</v>
      </c>
      <c r="M50" s="17" t="s">
        <v>257</v>
      </c>
      <c r="N50" s="16" t="s">
        <v>67</v>
      </c>
      <c r="O50" s="17" t="s">
        <v>258</v>
      </c>
      <c r="P50" s="16" t="s">
        <v>67</v>
      </c>
      <c r="Q50" s="17" t="s">
        <v>259</v>
      </c>
      <c r="R50" s="16" t="s">
        <v>64</v>
      </c>
      <c r="S50" s="17" t="s">
        <v>260</v>
      </c>
      <c r="T50" s="18" t="n">
        <f>2758.23</f>
        <v>2758.23</v>
      </c>
      <c r="U50" s="19" t="n">
        <f>1714808</f>
        <v>1714808.0</v>
      </c>
      <c r="V50" s="19" t="n">
        <v>472821.0</v>
      </c>
      <c r="W50" s="23" t="n">
        <v>573356.0</v>
      </c>
      <c r="X50" s="19" t="n">
        <f>47424793957417</f>
        <v>4.7424793957417E13</v>
      </c>
      <c r="Y50" s="19" t="n">
        <v>1.3101640089417E13</v>
      </c>
      <c r="Z50" s="23" t="n">
        <v>1.5904247928E13</v>
      </c>
      <c r="AA50" s="16"/>
      <c r="AB50" s="20" t="n">
        <f>494818</f>
        <v>494818.0</v>
      </c>
      <c r="AC50" s="21" t="n">
        <f>20</f>
        <v>20.0</v>
      </c>
    </row>
    <row r="51">
      <c r="A51" s="13" t="s">
        <v>46</v>
      </c>
      <c r="B51" s="14" t="s">
        <v>247</v>
      </c>
      <c r="C51" s="14" t="s">
        <v>248</v>
      </c>
      <c r="D51" s="22"/>
      <c r="E51" s="14" t="s">
        <v>71</v>
      </c>
      <c r="F51" s="15" t="s">
        <v>80</v>
      </c>
      <c r="G51" s="15" t="s">
        <v>72</v>
      </c>
      <c r="H51" s="16" t="s">
        <v>67</v>
      </c>
      <c r="I51" s="17" t="s">
        <v>261</v>
      </c>
      <c r="J51" s="16" t="s">
        <v>67</v>
      </c>
      <c r="K51" s="17" t="s">
        <v>261</v>
      </c>
      <c r="L51" s="16" t="s">
        <v>51</v>
      </c>
      <c r="M51" s="17" t="s">
        <v>262</v>
      </c>
      <c r="N51" s="16" t="s">
        <v>67</v>
      </c>
      <c r="O51" s="17" t="s">
        <v>261</v>
      </c>
      <c r="P51" s="16" t="s">
        <v>190</v>
      </c>
      <c r="Q51" s="17" t="s">
        <v>263</v>
      </c>
      <c r="R51" s="16" t="s">
        <v>67</v>
      </c>
      <c r="S51" s="17" t="s">
        <v>261</v>
      </c>
      <c r="T51" s="18" t="n">
        <f>2733.7</f>
        <v>2733.7</v>
      </c>
      <c r="U51" s="19" t="n">
        <f>6051</f>
        <v>6051.0</v>
      </c>
      <c r="V51" s="19" t="n">
        <v>6050.0</v>
      </c>
      <c r="W51" s="23"/>
      <c r="X51" s="19" t="n">
        <f>165443945000</f>
        <v>1.65443945E11</v>
      </c>
      <c r="Y51" s="19" t="n">
        <v>1.6541695E11</v>
      </c>
      <c r="Z51" s="23"/>
      <c r="AA51" s="16"/>
      <c r="AB51" s="20" t="n">
        <f>15675</f>
        <v>15675.0</v>
      </c>
      <c r="AC51" s="21" t="n">
        <f>1</f>
        <v>1.0</v>
      </c>
    </row>
    <row r="52">
      <c r="A52" s="13" t="s">
        <v>46</v>
      </c>
      <c r="B52" s="14" t="s">
        <v>247</v>
      </c>
      <c r="C52" s="14" t="s">
        <v>248</v>
      </c>
      <c r="D52" s="22"/>
      <c r="E52" s="14" t="s">
        <v>79</v>
      </c>
      <c r="F52" s="15" t="s">
        <v>154</v>
      </c>
      <c r="G52" s="15" t="s">
        <v>81</v>
      </c>
      <c r="H52" s="16"/>
      <c r="I52" s="17" t="s">
        <v>119</v>
      </c>
      <c r="J52" s="16"/>
      <c r="K52" s="17" t="s">
        <v>119</v>
      </c>
      <c r="L52" s="16"/>
      <c r="M52" s="17"/>
      <c r="N52" s="16"/>
      <c r="O52" s="17" t="s">
        <v>119</v>
      </c>
      <c r="P52" s="16"/>
      <c r="Q52" s="17"/>
      <c r="R52" s="16"/>
      <c r="S52" s="17" t="s">
        <v>119</v>
      </c>
      <c r="T52" s="18" t="n">
        <f>2732.13</f>
        <v>2732.13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n">
        <f>100</f>
        <v>100.0</v>
      </c>
      <c r="AC52" s="21" t="str">
        <f>"－"</f>
        <v>－</v>
      </c>
    </row>
    <row r="53">
      <c r="A53" s="13" t="s">
        <v>46</v>
      </c>
      <c r="B53" s="14" t="s">
        <v>247</v>
      </c>
      <c r="C53" s="14" t="s">
        <v>248</v>
      </c>
      <c r="D53" s="22"/>
      <c r="E53" s="14" t="s">
        <v>87</v>
      </c>
      <c r="F53" s="15" t="s">
        <v>97</v>
      </c>
      <c r="G53" s="15" t="s">
        <v>88</v>
      </c>
      <c r="H53" s="16"/>
      <c r="I53" s="17" t="s">
        <v>119</v>
      </c>
      <c r="J53" s="16"/>
      <c r="K53" s="17" t="s">
        <v>119</v>
      </c>
      <c r="L53" s="16" t="s">
        <v>58</v>
      </c>
      <c r="M53" s="17" t="s">
        <v>264</v>
      </c>
      <c r="N53" s="16"/>
      <c r="O53" s="17" t="s">
        <v>119</v>
      </c>
      <c r="P53" s="16" t="s">
        <v>58</v>
      </c>
      <c r="Q53" s="17" t="s">
        <v>264</v>
      </c>
      <c r="R53" s="16"/>
      <c r="S53" s="17" t="s">
        <v>119</v>
      </c>
      <c r="T53" s="18" t="n">
        <f>2706.23</f>
        <v>2706.23</v>
      </c>
      <c r="U53" s="19" t="n">
        <f>1112</f>
        <v>1112.0</v>
      </c>
      <c r="V53" s="19" t="n">
        <v>1112.0</v>
      </c>
      <c r="W53" s="23"/>
      <c r="X53" s="19" t="n">
        <f>30001760000</f>
        <v>3.000176E10</v>
      </c>
      <c r="Y53" s="19" t="n">
        <v>3.000176E10</v>
      </c>
      <c r="Z53" s="23"/>
      <c r="AA53" s="16"/>
      <c r="AB53" s="20" t="n">
        <f>1112</f>
        <v>1112.0</v>
      </c>
      <c r="AC53" s="21" t="str">
        <f>"－"</f>
        <v>－</v>
      </c>
    </row>
    <row r="54">
      <c r="A54" s="13" t="s">
        <v>46</v>
      </c>
      <c r="B54" s="14" t="s">
        <v>247</v>
      </c>
      <c r="C54" s="14" t="s">
        <v>248</v>
      </c>
      <c r="D54" s="22"/>
      <c r="E54" s="14" t="s">
        <v>96</v>
      </c>
      <c r="F54" s="15" t="s">
        <v>157</v>
      </c>
      <c r="G54" s="15" t="s">
        <v>98</v>
      </c>
      <c r="H54" s="16"/>
      <c r="I54" s="17" t="s">
        <v>119</v>
      </c>
      <c r="J54" s="16"/>
      <c r="K54" s="17" t="s">
        <v>119</v>
      </c>
      <c r="L54" s="16"/>
      <c r="M54" s="17"/>
      <c r="N54" s="16"/>
      <c r="O54" s="17" t="s">
        <v>119</v>
      </c>
      <c r="P54" s="16"/>
      <c r="Q54" s="17"/>
      <c r="R54" s="16"/>
      <c r="S54" s="17" t="s">
        <v>119</v>
      </c>
      <c r="T54" s="18" t="n">
        <f>2698.68</f>
        <v>2698.68</v>
      </c>
      <c r="U54" s="19" t="str">
        <f>"－"</f>
        <v>－</v>
      </c>
      <c r="V54" s="19"/>
      <c r="W54" s="23"/>
      <c r="X54" s="19" t="str">
        <f>"－"</f>
        <v>－</v>
      </c>
      <c r="Y54" s="19"/>
      <c r="Z54" s="23"/>
      <c r="AA54" s="16"/>
      <c r="AB54" s="20" t="str">
        <f>"－"</f>
        <v>－</v>
      </c>
      <c r="AC54" s="21" t="str">
        <f>"－"</f>
        <v>－</v>
      </c>
    </row>
    <row r="55">
      <c r="A55" s="13" t="s">
        <v>46</v>
      </c>
      <c r="B55" s="14" t="s">
        <v>265</v>
      </c>
      <c r="C55" s="14" t="s">
        <v>266</v>
      </c>
      <c r="D55" s="22"/>
      <c r="E55" s="14" t="s">
        <v>46</v>
      </c>
      <c r="F55" s="15" t="s">
        <v>80</v>
      </c>
      <c r="G55" s="15" t="s">
        <v>50</v>
      </c>
      <c r="H55" s="16" t="s">
        <v>51</v>
      </c>
      <c r="I55" s="17" t="s">
        <v>267</v>
      </c>
      <c r="J55" s="16" t="s">
        <v>51</v>
      </c>
      <c r="K55" s="17" t="s">
        <v>268</v>
      </c>
      <c r="L55" s="16" t="s">
        <v>51</v>
      </c>
      <c r="M55" s="17" t="s">
        <v>269</v>
      </c>
      <c r="N55" s="16" t="s">
        <v>58</v>
      </c>
      <c r="O55" s="17" t="s">
        <v>270</v>
      </c>
      <c r="P55" s="16" t="s">
        <v>58</v>
      </c>
      <c r="Q55" s="17" t="s">
        <v>271</v>
      </c>
      <c r="R55" s="16" t="s">
        <v>58</v>
      </c>
      <c r="S55" s="17" t="s">
        <v>270</v>
      </c>
      <c r="T55" s="18" t="n">
        <f>2765.72</f>
        <v>2765.72</v>
      </c>
      <c r="U55" s="19" t="n">
        <f>243884</f>
        <v>243884.0</v>
      </c>
      <c r="V55" s="19" t="n">
        <v>33814.0</v>
      </c>
      <c r="W55" s="23" t="n">
        <v>12866.0</v>
      </c>
      <c r="X55" s="19" t="n">
        <f>676283021796</f>
        <v>6.76283021796E11</v>
      </c>
      <c r="Y55" s="19" t="n">
        <v>9.3886372096E10</v>
      </c>
      <c r="Z55" s="23" t="n">
        <v>3.560202695E10</v>
      </c>
      <c r="AA55" s="16" t="s">
        <v>60</v>
      </c>
      <c r="AB55" s="20" t="n">
        <f>58478</f>
        <v>58478.0</v>
      </c>
      <c r="AC55" s="21" t="n">
        <f>9</f>
        <v>9.0</v>
      </c>
    </row>
    <row r="56">
      <c r="A56" s="13" t="s">
        <v>46</v>
      </c>
      <c r="B56" s="14" t="s">
        <v>265</v>
      </c>
      <c r="C56" s="14" t="s">
        <v>266</v>
      </c>
      <c r="D56" s="22"/>
      <c r="E56" s="14" t="s">
        <v>61</v>
      </c>
      <c r="F56" s="15" t="s">
        <v>154</v>
      </c>
      <c r="G56" s="15" t="s">
        <v>63</v>
      </c>
      <c r="H56" s="16" t="s">
        <v>51</v>
      </c>
      <c r="I56" s="17" t="s">
        <v>272</v>
      </c>
      <c r="J56" s="16" t="s">
        <v>64</v>
      </c>
      <c r="K56" s="17" t="s">
        <v>273</v>
      </c>
      <c r="L56" s="16" t="s">
        <v>64</v>
      </c>
      <c r="M56" s="17" t="s">
        <v>274</v>
      </c>
      <c r="N56" s="16" t="s">
        <v>67</v>
      </c>
      <c r="O56" s="17" t="s">
        <v>275</v>
      </c>
      <c r="P56" s="16" t="s">
        <v>67</v>
      </c>
      <c r="Q56" s="17" t="s">
        <v>276</v>
      </c>
      <c r="R56" s="16" t="s">
        <v>64</v>
      </c>
      <c r="S56" s="17" t="s">
        <v>277</v>
      </c>
      <c r="T56" s="18" t="n">
        <f>2758.23</f>
        <v>2758.23</v>
      </c>
      <c r="U56" s="19" t="n">
        <f>383586</f>
        <v>383586.0</v>
      </c>
      <c r="V56" s="19" t="n">
        <v>35314.0</v>
      </c>
      <c r="W56" s="23" t="n">
        <v>12866.0</v>
      </c>
      <c r="X56" s="19" t="n">
        <f>1056513467419</f>
        <v>1.056513467419E12</v>
      </c>
      <c r="Y56" s="19" t="n">
        <v>9.7946755369E10</v>
      </c>
      <c r="Z56" s="23" t="n">
        <v>3.561016205E10</v>
      </c>
      <c r="AA56" s="16"/>
      <c r="AB56" s="20" t="n">
        <f>38563</f>
        <v>38563.0</v>
      </c>
      <c r="AC56" s="21" t="n">
        <f>20</f>
        <v>20.0</v>
      </c>
    </row>
    <row r="57">
      <c r="A57" s="13" t="s">
        <v>46</v>
      </c>
      <c r="B57" s="14" t="s">
        <v>265</v>
      </c>
      <c r="C57" s="14" t="s">
        <v>266</v>
      </c>
      <c r="D57" s="22"/>
      <c r="E57" s="14" t="s">
        <v>71</v>
      </c>
      <c r="F57" s="15" t="s">
        <v>97</v>
      </c>
      <c r="G57" s="15" t="s">
        <v>72</v>
      </c>
      <c r="H57" s="16" t="s">
        <v>51</v>
      </c>
      <c r="I57" s="17" t="s">
        <v>278</v>
      </c>
      <c r="J57" s="16" t="s">
        <v>64</v>
      </c>
      <c r="K57" s="17" t="s">
        <v>279</v>
      </c>
      <c r="L57" s="16"/>
      <c r="M57" s="17"/>
      <c r="N57" s="16" t="s">
        <v>101</v>
      </c>
      <c r="O57" s="17" t="s">
        <v>280</v>
      </c>
      <c r="P57" s="16"/>
      <c r="Q57" s="17"/>
      <c r="R57" s="16" t="s">
        <v>64</v>
      </c>
      <c r="S57" s="17" t="s">
        <v>281</v>
      </c>
      <c r="T57" s="18" t="n">
        <f>2733.7</f>
        <v>2733.7</v>
      </c>
      <c r="U57" s="19" t="n">
        <f>14</f>
        <v>14.0</v>
      </c>
      <c r="V57" s="19"/>
      <c r="W57" s="23"/>
      <c r="X57" s="19" t="n">
        <f>38689500</f>
        <v>3.86895E7</v>
      </c>
      <c r="Y57" s="19"/>
      <c r="Z57" s="23"/>
      <c r="AA57" s="16"/>
      <c r="AB57" s="20" t="n">
        <f>8</f>
        <v>8.0</v>
      </c>
      <c r="AC57" s="21" t="n">
        <f>7</f>
        <v>7.0</v>
      </c>
    </row>
    <row r="58">
      <c r="A58" s="13" t="s">
        <v>46</v>
      </c>
      <c r="B58" s="14" t="s">
        <v>265</v>
      </c>
      <c r="C58" s="14" t="s">
        <v>266</v>
      </c>
      <c r="D58" s="22"/>
      <c r="E58" s="14" t="s">
        <v>79</v>
      </c>
      <c r="F58" s="15" t="s">
        <v>157</v>
      </c>
      <c r="G58" s="15" t="s">
        <v>81</v>
      </c>
      <c r="H58" s="16" t="s">
        <v>196</v>
      </c>
      <c r="I58" s="17" t="s">
        <v>282</v>
      </c>
      <c r="J58" s="16" t="s">
        <v>64</v>
      </c>
      <c r="K58" s="17" t="s">
        <v>283</v>
      </c>
      <c r="L58" s="16"/>
      <c r="M58" s="17"/>
      <c r="N58" s="16" t="s">
        <v>196</v>
      </c>
      <c r="O58" s="17" t="s">
        <v>282</v>
      </c>
      <c r="P58" s="16"/>
      <c r="Q58" s="17"/>
      <c r="R58" s="16" t="s">
        <v>64</v>
      </c>
      <c r="S58" s="17" t="s">
        <v>283</v>
      </c>
      <c r="T58" s="18" t="n">
        <f>2726.14</f>
        <v>2726.14</v>
      </c>
      <c r="U58" s="19" t="n">
        <f>6</f>
        <v>6.0</v>
      </c>
      <c r="V58" s="19"/>
      <c r="W58" s="23"/>
      <c r="X58" s="19" t="n">
        <f>16641000</f>
        <v>1.6641E7</v>
      </c>
      <c r="Y58" s="19"/>
      <c r="Z58" s="23"/>
      <c r="AA58" s="16"/>
      <c r="AB58" s="20" t="n">
        <f>4</f>
        <v>4.0</v>
      </c>
      <c r="AC58" s="21" t="n">
        <f>3</f>
        <v>3.0</v>
      </c>
    </row>
    <row r="59">
      <c r="A59" s="13" t="s">
        <v>46</v>
      </c>
      <c r="B59" s="14" t="s">
        <v>284</v>
      </c>
      <c r="C59" s="14" t="s">
        <v>285</v>
      </c>
      <c r="D59" s="22"/>
      <c r="E59" s="14" t="s">
        <v>46</v>
      </c>
      <c r="F59" s="15" t="s">
        <v>286</v>
      </c>
      <c r="G59" s="15" t="s">
        <v>50</v>
      </c>
      <c r="H59" s="16"/>
      <c r="I59" s="17" t="s">
        <v>119</v>
      </c>
      <c r="J59" s="16"/>
      <c r="K59" s="17" t="s">
        <v>119</v>
      </c>
      <c r="L59" s="16" t="s">
        <v>53</v>
      </c>
      <c r="M59" s="17" t="s">
        <v>287</v>
      </c>
      <c r="N59" s="16"/>
      <c r="O59" s="17" t="s">
        <v>119</v>
      </c>
      <c r="P59" s="16" t="s">
        <v>53</v>
      </c>
      <c r="Q59" s="17" t="s">
        <v>287</v>
      </c>
      <c r="R59" s="16"/>
      <c r="S59" s="17" t="s">
        <v>119</v>
      </c>
      <c r="T59" s="18" t="n">
        <f>1216.94</f>
        <v>1216.94</v>
      </c>
      <c r="U59" s="19" t="n">
        <f>22</f>
        <v>22.0</v>
      </c>
      <c r="V59" s="19" t="n">
        <v>22.0</v>
      </c>
      <c r="W59" s="23"/>
      <c r="X59" s="19" t="n">
        <f>26906000</f>
        <v>2.6906E7</v>
      </c>
      <c r="Y59" s="19" t="n">
        <v>2.6906E7</v>
      </c>
      <c r="Z59" s="23"/>
      <c r="AA59" s="16" t="s">
        <v>60</v>
      </c>
      <c r="AB59" s="20" t="n">
        <f>2</f>
        <v>2.0</v>
      </c>
      <c r="AC59" s="21" t="str">
        <f>"－"</f>
        <v>－</v>
      </c>
    </row>
    <row r="60">
      <c r="A60" s="13" t="s">
        <v>46</v>
      </c>
      <c r="B60" s="14" t="s">
        <v>284</v>
      </c>
      <c r="C60" s="14" t="s">
        <v>285</v>
      </c>
      <c r="D60" s="22"/>
      <c r="E60" s="14" t="s">
        <v>61</v>
      </c>
      <c r="F60" s="15" t="s">
        <v>286</v>
      </c>
      <c r="G60" s="15" t="s">
        <v>63</v>
      </c>
      <c r="H60" s="16" t="s">
        <v>91</v>
      </c>
      <c r="I60" s="17" t="s">
        <v>288</v>
      </c>
      <c r="J60" s="16" t="s">
        <v>64</v>
      </c>
      <c r="K60" s="17" t="s">
        <v>289</v>
      </c>
      <c r="L60" s="16" t="s">
        <v>91</v>
      </c>
      <c r="M60" s="17" t="s">
        <v>290</v>
      </c>
      <c r="N60" s="16" t="s">
        <v>91</v>
      </c>
      <c r="O60" s="17" t="s">
        <v>288</v>
      </c>
      <c r="P60" s="16" t="s">
        <v>53</v>
      </c>
      <c r="Q60" s="17" t="s">
        <v>291</v>
      </c>
      <c r="R60" s="16" t="s">
        <v>64</v>
      </c>
      <c r="S60" s="17" t="s">
        <v>289</v>
      </c>
      <c r="T60" s="18" t="n">
        <f>1214.18</f>
        <v>1214.18</v>
      </c>
      <c r="U60" s="19" t="n">
        <f>27</f>
        <v>27.0</v>
      </c>
      <c r="V60" s="19" t="n">
        <v>25.0</v>
      </c>
      <c r="W60" s="23"/>
      <c r="X60" s="19" t="n">
        <f>33088460</f>
        <v>3.308846E7</v>
      </c>
      <c r="Y60" s="19" t="n">
        <v>3.062546E7</v>
      </c>
      <c r="Z60" s="23"/>
      <c r="AA60" s="16"/>
      <c r="AB60" s="20" t="n">
        <f>27</f>
        <v>27.0</v>
      </c>
      <c r="AC60" s="21" t="n">
        <f>2</f>
        <v>2.0</v>
      </c>
    </row>
    <row r="61">
      <c r="A61" s="13" t="s">
        <v>46</v>
      </c>
      <c r="B61" s="14" t="s">
        <v>284</v>
      </c>
      <c r="C61" s="14" t="s">
        <v>285</v>
      </c>
      <c r="D61" s="22"/>
      <c r="E61" s="14" t="s">
        <v>71</v>
      </c>
      <c r="F61" s="15" t="s">
        <v>286</v>
      </c>
      <c r="G61" s="15" t="s">
        <v>72</v>
      </c>
      <c r="H61" s="16"/>
      <c r="I61" s="17" t="s">
        <v>119</v>
      </c>
      <c r="J61" s="16"/>
      <c r="K61" s="17" t="s">
        <v>119</v>
      </c>
      <c r="L61" s="16"/>
      <c r="M61" s="17"/>
      <c r="N61" s="16"/>
      <c r="O61" s="17" t="s">
        <v>119</v>
      </c>
      <c r="P61" s="16"/>
      <c r="Q61" s="17"/>
      <c r="R61" s="16"/>
      <c r="S61" s="17" t="s">
        <v>119</v>
      </c>
      <c r="T61" s="18" t="n">
        <f>1203.93</f>
        <v>1203.93</v>
      </c>
      <c r="U61" s="19" t="str">
        <f>"－"</f>
        <v>－</v>
      </c>
      <c r="V61" s="19"/>
      <c r="W61" s="23"/>
      <c r="X61" s="19" t="str">
        <f>"－"</f>
        <v>－</v>
      </c>
      <c r="Y61" s="19"/>
      <c r="Z61" s="23"/>
      <c r="AA61" s="16"/>
      <c r="AB61" s="20" t="str">
        <f>"－"</f>
        <v>－</v>
      </c>
      <c r="AC61" s="21" t="str">
        <f>"－"</f>
        <v>－</v>
      </c>
    </row>
    <row r="62">
      <c r="A62" s="13" t="s">
        <v>46</v>
      </c>
      <c r="B62" s="14" t="s">
        <v>284</v>
      </c>
      <c r="C62" s="14" t="s">
        <v>285</v>
      </c>
      <c r="D62" s="22"/>
      <c r="E62" s="14" t="s">
        <v>79</v>
      </c>
      <c r="F62" s="15" t="s">
        <v>286</v>
      </c>
      <c r="G62" s="15" t="s">
        <v>81</v>
      </c>
      <c r="H62" s="16"/>
      <c r="I62" s="17" t="s">
        <v>119</v>
      </c>
      <c r="J62" s="16"/>
      <c r="K62" s="17" t="s">
        <v>119</v>
      </c>
      <c r="L62" s="16"/>
      <c r="M62" s="17"/>
      <c r="N62" s="16"/>
      <c r="O62" s="17" t="s">
        <v>119</v>
      </c>
      <c r="P62" s="16"/>
      <c r="Q62" s="17"/>
      <c r="R62" s="16"/>
      <c r="S62" s="17" t="s">
        <v>119</v>
      </c>
      <c r="T62" s="18" t="n">
        <f>1203.4</f>
        <v>1203.4</v>
      </c>
      <c r="U62" s="19" t="str">
        <f>"－"</f>
        <v>－</v>
      </c>
      <c r="V62" s="19"/>
      <c r="W62" s="23"/>
      <c r="X62" s="19" t="str">
        <f>"－"</f>
        <v>－</v>
      </c>
      <c r="Y62" s="19"/>
      <c r="Z62" s="23"/>
      <c r="AA62" s="16"/>
      <c r="AB62" s="20" t="str">
        <f>"－"</f>
        <v>－</v>
      </c>
      <c r="AC62" s="21" t="str">
        <f>"－"</f>
        <v>－</v>
      </c>
    </row>
    <row r="63">
      <c r="A63" s="13" t="s">
        <v>46</v>
      </c>
      <c r="B63" s="14" t="s">
        <v>284</v>
      </c>
      <c r="C63" s="14" t="s">
        <v>285</v>
      </c>
      <c r="D63" s="22"/>
      <c r="E63" s="14" t="s">
        <v>87</v>
      </c>
      <c r="F63" s="15" t="s">
        <v>286</v>
      </c>
      <c r="G63" s="15" t="s">
        <v>88</v>
      </c>
      <c r="H63" s="16"/>
      <c r="I63" s="17" t="s">
        <v>119</v>
      </c>
      <c r="J63" s="16"/>
      <c r="K63" s="17" t="s">
        <v>119</v>
      </c>
      <c r="L63" s="16"/>
      <c r="M63" s="17"/>
      <c r="N63" s="16"/>
      <c r="O63" s="17" t="s">
        <v>119</v>
      </c>
      <c r="P63" s="16"/>
      <c r="Q63" s="17"/>
      <c r="R63" s="16"/>
      <c r="S63" s="17" t="s">
        <v>119</v>
      </c>
      <c r="T63" s="18" t="n">
        <f>1191.95</f>
        <v>1191.95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284</v>
      </c>
      <c r="C64" s="14" t="s">
        <v>285</v>
      </c>
      <c r="D64" s="22"/>
      <c r="E64" s="14" t="s">
        <v>96</v>
      </c>
      <c r="F64" s="15" t="s">
        <v>157</v>
      </c>
      <c r="G64" s="15" t="s">
        <v>98</v>
      </c>
      <c r="H64" s="16"/>
      <c r="I64" s="17" t="s">
        <v>119</v>
      </c>
      <c r="J64" s="16"/>
      <c r="K64" s="17" t="s">
        <v>119</v>
      </c>
      <c r="L64" s="16"/>
      <c r="M64" s="17"/>
      <c r="N64" s="16"/>
      <c r="O64" s="17" t="s">
        <v>119</v>
      </c>
      <c r="P64" s="16"/>
      <c r="Q64" s="17"/>
      <c r="R64" s="16"/>
      <c r="S64" s="17" t="s">
        <v>119</v>
      </c>
      <c r="T64" s="18" t="n">
        <f>1189.59</f>
        <v>1189.59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292</v>
      </c>
      <c r="C65" s="14" t="s">
        <v>293</v>
      </c>
      <c r="D65" s="22"/>
      <c r="E65" s="14" t="s">
        <v>46</v>
      </c>
      <c r="F65" s="15" t="s">
        <v>62</v>
      </c>
      <c r="G65" s="15" t="s">
        <v>50</v>
      </c>
      <c r="H65" s="16" t="s">
        <v>51</v>
      </c>
      <c r="I65" s="17" t="s">
        <v>294</v>
      </c>
      <c r="J65" s="16" t="s">
        <v>51</v>
      </c>
      <c r="K65" s="17" t="s">
        <v>295</v>
      </c>
      <c r="L65" s="16" t="s">
        <v>53</v>
      </c>
      <c r="M65" s="17" t="s">
        <v>296</v>
      </c>
      <c r="N65" s="16" t="s">
        <v>58</v>
      </c>
      <c r="O65" s="17" t="s">
        <v>297</v>
      </c>
      <c r="P65" s="16" t="s">
        <v>58</v>
      </c>
      <c r="Q65" s="17" t="s">
        <v>298</v>
      </c>
      <c r="R65" s="16" t="s">
        <v>58</v>
      </c>
      <c r="S65" s="17" t="s">
        <v>297</v>
      </c>
      <c r="T65" s="18" t="n">
        <f>25274.44</f>
        <v>25274.44</v>
      </c>
      <c r="U65" s="19" t="n">
        <f>141769</f>
        <v>141769.0</v>
      </c>
      <c r="V65" s="19" t="n">
        <v>50715.0</v>
      </c>
      <c r="W65" s="23" t="n">
        <v>28811.0</v>
      </c>
      <c r="X65" s="19" t="n">
        <f>359681680890</f>
        <v>3.5968168089E11</v>
      </c>
      <c r="Y65" s="19" t="n">
        <v>1.2898552189E11</v>
      </c>
      <c r="Z65" s="23" t="n">
        <v>7.314632E10</v>
      </c>
      <c r="AA65" s="16" t="s">
        <v>60</v>
      </c>
      <c r="AB65" s="20" t="n">
        <f>15718</f>
        <v>15718.0</v>
      </c>
      <c r="AC65" s="21" t="n">
        <f>9</f>
        <v>9.0</v>
      </c>
    </row>
    <row r="66">
      <c r="A66" s="13" t="s">
        <v>46</v>
      </c>
      <c r="B66" s="14" t="s">
        <v>292</v>
      </c>
      <c r="C66" s="14" t="s">
        <v>293</v>
      </c>
      <c r="D66" s="22"/>
      <c r="E66" s="14" t="s">
        <v>61</v>
      </c>
      <c r="F66" s="15" t="s">
        <v>151</v>
      </c>
      <c r="G66" s="15" t="s">
        <v>63</v>
      </c>
      <c r="H66" s="16" t="s">
        <v>51</v>
      </c>
      <c r="I66" s="17" t="s">
        <v>299</v>
      </c>
      <c r="J66" s="16" t="s">
        <v>64</v>
      </c>
      <c r="K66" s="17" t="s">
        <v>300</v>
      </c>
      <c r="L66" s="16" t="s">
        <v>64</v>
      </c>
      <c r="M66" s="17" t="s">
        <v>301</v>
      </c>
      <c r="N66" s="16" t="s">
        <v>67</v>
      </c>
      <c r="O66" s="17" t="s">
        <v>302</v>
      </c>
      <c r="P66" s="16" t="s">
        <v>67</v>
      </c>
      <c r="Q66" s="17" t="s">
        <v>303</v>
      </c>
      <c r="R66" s="16" t="s">
        <v>64</v>
      </c>
      <c r="S66" s="17" t="s">
        <v>304</v>
      </c>
      <c r="T66" s="18" t="n">
        <f>25199.5</f>
        <v>25199.5</v>
      </c>
      <c r="U66" s="19" t="n">
        <f>159026</f>
        <v>159026.0</v>
      </c>
      <c r="V66" s="19" t="n">
        <v>49344.0</v>
      </c>
      <c r="W66" s="23" t="n">
        <v>28811.0</v>
      </c>
      <c r="X66" s="19" t="n">
        <f>402123176739</f>
        <v>4.02123176739E11</v>
      </c>
      <c r="Y66" s="19" t="n">
        <v>1.25604405039E11</v>
      </c>
      <c r="Z66" s="23" t="n">
        <v>7.31690177E10</v>
      </c>
      <c r="AA66" s="16"/>
      <c r="AB66" s="20" t="n">
        <f>55078</f>
        <v>55078.0</v>
      </c>
      <c r="AC66" s="21" t="n">
        <f>19</f>
        <v>19.0</v>
      </c>
    </row>
    <row r="67">
      <c r="A67" s="13" t="s">
        <v>46</v>
      </c>
      <c r="B67" s="14" t="s">
        <v>292</v>
      </c>
      <c r="C67" s="14" t="s">
        <v>293</v>
      </c>
      <c r="D67" s="22"/>
      <c r="E67" s="14" t="s">
        <v>71</v>
      </c>
      <c r="F67" s="15" t="s">
        <v>80</v>
      </c>
      <c r="G67" s="15" t="s">
        <v>72</v>
      </c>
      <c r="H67" s="16"/>
      <c r="I67" s="17" t="s">
        <v>119</v>
      </c>
      <c r="J67" s="16"/>
      <c r="K67" s="17" t="s">
        <v>119</v>
      </c>
      <c r="L67" s="16"/>
      <c r="M67" s="17"/>
      <c r="N67" s="16"/>
      <c r="O67" s="17" t="s">
        <v>119</v>
      </c>
      <c r="P67" s="16"/>
      <c r="Q67" s="17"/>
      <c r="R67" s="16"/>
      <c r="S67" s="17" t="s">
        <v>119</v>
      </c>
      <c r="T67" s="18" t="n">
        <f>24978.75</f>
        <v>24978.75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n">
        <f>1</f>
        <v>1.0</v>
      </c>
      <c r="AC67" s="21" t="str">
        <f>"－"</f>
        <v>－</v>
      </c>
    </row>
    <row r="68">
      <c r="A68" s="13" t="s">
        <v>46</v>
      </c>
      <c r="B68" s="14" t="s">
        <v>292</v>
      </c>
      <c r="C68" s="14" t="s">
        <v>293</v>
      </c>
      <c r="D68" s="22"/>
      <c r="E68" s="14" t="s">
        <v>79</v>
      </c>
      <c r="F68" s="15" t="s">
        <v>154</v>
      </c>
      <c r="G68" s="15" t="s">
        <v>81</v>
      </c>
      <c r="H68" s="16"/>
      <c r="I68" s="17" t="s">
        <v>119</v>
      </c>
      <c r="J68" s="16"/>
      <c r="K68" s="17" t="s">
        <v>119</v>
      </c>
      <c r="L68" s="16"/>
      <c r="M68" s="17"/>
      <c r="N68" s="16"/>
      <c r="O68" s="17" t="s">
        <v>119</v>
      </c>
      <c r="P68" s="16"/>
      <c r="Q68" s="17"/>
      <c r="R68" s="16"/>
      <c r="S68" s="17" t="s">
        <v>119</v>
      </c>
      <c r="T68" s="18" t="n">
        <f>24964.25</f>
        <v>24964.25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292</v>
      </c>
      <c r="C69" s="14" t="s">
        <v>293</v>
      </c>
      <c r="D69" s="22"/>
      <c r="E69" s="14" t="s">
        <v>87</v>
      </c>
      <c r="F69" s="15" t="s">
        <v>97</v>
      </c>
      <c r="G69" s="15" t="s">
        <v>88</v>
      </c>
      <c r="H69" s="16"/>
      <c r="I69" s="17" t="s">
        <v>119</v>
      </c>
      <c r="J69" s="16"/>
      <c r="K69" s="17" t="s">
        <v>119</v>
      </c>
      <c r="L69" s="16"/>
      <c r="M69" s="17"/>
      <c r="N69" s="16"/>
      <c r="O69" s="17" t="s">
        <v>119</v>
      </c>
      <c r="P69" s="16"/>
      <c r="Q69" s="17"/>
      <c r="R69" s="16"/>
      <c r="S69" s="17" t="s">
        <v>119</v>
      </c>
      <c r="T69" s="18" t="n">
        <f>24733.75</f>
        <v>24733.75</v>
      </c>
      <c r="U69" s="19" t="str">
        <f>"－"</f>
        <v>－</v>
      </c>
      <c r="V69" s="19"/>
      <c r="W69" s="23"/>
      <c r="X69" s="19" t="str">
        <f>"－"</f>
        <v>－</v>
      </c>
      <c r="Y69" s="19"/>
      <c r="Z69" s="23"/>
      <c r="AA69" s="16"/>
      <c r="AB69" s="20" t="str">
        <f>"－"</f>
        <v>－</v>
      </c>
      <c r="AC69" s="21" t="str">
        <f>"－"</f>
        <v>－</v>
      </c>
    </row>
    <row r="70">
      <c r="A70" s="13" t="s">
        <v>46</v>
      </c>
      <c r="B70" s="14" t="s">
        <v>292</v>
      </c>
      <c r="C70" s="14" t="s">
        <v>293</v>
      </c>
      <c r="D70" s="22"/>
      <c r="E70" s="14" t="s">
        <v>96</v>
      </c>
      <c r="F70" s="15" t="s">
        <v>157</v>
      </c>
      <c r="G70" s="15" t="s">
        <v>98</v>
      </c>
      <c r="H70" s="16"/>
      <c r="I70" s="17" t="s">
        <v>119</v>
      </c>
      <c r="J70" s="16"/>
      <c r="K70" s="17" t="s">
        <v>119</v>
      </c>
      <c r="L70" s="16"/>
      <c r="M70" s="17"/>
      <c r="N70" s="16"/>
      <c r="O70" s="17" t="s">
        <v>119</v>
      </c>
      <c r="P70" s="16"/>
      <c r="Q70" s="17"/>
      <c r="R70" s="16"/>
      <c r="S70" s="17" t="s">
        <v>119</v>
      </c>
      <c r="T70" s="18" t="n">
        <f>24668.18</f>
        <v>24668.18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305</v>
      </c>
      <c r="C71" s="14" t="s">
        <v>306</v>
      </c>
      <c r="D71" s="22"/>
      <c r="E71" s="14" t="s">
        <v>46</v>
      </c>
      <c r="F71" s="15" t="s">
        <v>80</v>
      </c>
      <c r="G71" s="15" t="s">
        <v>50</v>
      </c>
      <c r="H71" s="16"/>
      <c r="I71" s="17" t="s">
        <v>119</v>
      </c>
      <c r="J71" s="16"/>
      <c r="K71" s="17" t="s">
        <v>119</v>
      </c>
      <c r="L71" s="16" t="s">
        <v>53</v>
      </c>
      <c r="M71" s="17" t="s">
        <v>307</v>
      </c>
      <c r="N71" s="16"/>
      <c r="O71" s="17" t="s">
        <v>119</v>
      </c>
      <c r="P71" s="16" t="s">
        <v>53</v>
      </c>
      <c r="Q71" s="17" t="s">
        <v>307</v>
      </c>
      <c r="R71" s="16"/>
      <c r="S71" s="17" t="s">
        <v>119</v>
      </c>
      <c r="T71" s="18" t="n">
        <f>1462.28</f>
        <v>1462.28</v>
      </c>
      <c r="U71" s="19" t="n">
        <f>156</f>
        <v>156.0</v>
      </c>
      <c r="V71" s="19" t="n">
        <v>156.0</v>
      </c>
      <c r="W71" s="23"/>
      <c r="X71" s="19" t="n">
        <f>229710000</f>
        <v>2.2971E8</v>
      </c>
      <c r="Y71" s="19" t="n">
        <v>2.2971E8</v>
      </c>
      <c r="Z71" s="23"/>
      <c r="AA71" s="16" t="s">
        <v>60</v>
      </c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305</v>
      </c>
      <c r="C72" s="14" t="s">
        <v>306</v>
      </c>
      <c r="D72" s="22"/>
      <c r="E72" s="14" t="s">
        <v>61</v>
      </c>
      <c r="F72" s="15" t="s">
        <v>154</v>
      </c>
      <c r="G72" s="15" t="s">
        <v>63</v>
      </c>
      <c r="H72" s="16"/>
      <c r="I72" s="17" t="s">
        <v>119</v>
      </c>
      <c r="J72" s="16"/>
      <c r="K72" s="17" t="s">
        <v>119</v>
      </c>
      <c r="L72" s="16" t="s">
        <v>53</v>
      </c>
      <c r="M72" s="17" t="s">
        <v>308</v>
      </c>
      <c r="N72" s="16"/>
      <c r="O72" s="17" t="s">
        <v>119</v>
      </c>
      <c r="P72" s="16" t="s">
        <v>53</v>
      </c>
      <c r="Q72" s="17" t="s">
        <v>308</v>
      </c>
      <c r="R72" s="16"/>
      <c r="S72" s="17" t="s">
        <v>119</v>
      </c>
      <c r="T72" s="18" t="n">
        <f>1457.25</f>
        <v>1457.25</v>
      </c>
      <c r="U72" s="19" t="n">
        <f>156</f>
        <v>156.0</v>
      </c>
      <c r="V72" s="19" t="n">
        <v>156.0</v>
      </c>
      <c r="W72" s="23"/>
      <c r="X72" s="19" t="n">
        <f>230146800</f>
        <v>2.301468E8</v>
      </c>
      <c r="Y72" s="19" t="n">
        <v>2.301468E8</v>
      </c>
      <c r="Z72" s="23"/>
      <c r="AA72" s="16"/>
      <c r="AB72" s="20" t="n">
        <f>156</f>
        <v>156.0</v>
      </c>
      <c r="AC72" s="21" t="str">
        <f>"－"</f>
        <v>－</v>
      </c>
    </row>
    <row r="73">
      <c r="A73" s="13" t="s">
        <v>46</v>
      </c>
      <c r="B73" s="14" t="s">
        <v>305</v>
      </c>
      <c r="C73" s="14" t="s">
        <v>306</v>
      </c>
      <c r="D73" s="22"/>
      <c r="E73" s="14" t="s">
        <v>71</v>
      </c>
      <c r="F73" s="15" t="s">
        <v>97</v>
      </c>
      <c r="G73" s="15" t="s">
        <v>72</v>
      </c>
      <c r="H73" s="16"/>
      <c r="I73" s="17" t="s">
        <v>119</v>
      </c>
      <c r="J73" s="16"/>
      <c r="K73" s="17" t="s">
        <v>119</v>
      </c>
      <c r="L73" s="16"/>
      <c r="M73" s="17"/>
      <c r="N73" s="16"/>
      <c r="O73" s="17" t="s">
        <v>119</v>
      </c>
      <c r="P73" s="16"/>
      <c r="Q73" s="17"/>
      <c r="R73" s="16"/>
      <c r="S73" s="17" t="s">
        <v>119</v>
      </c>
      <c r="T73" s="18" t="n">
        <f>1447.05</f>
        <v>1447.05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305</v>
      </c>
      <c r="C74" s="14" t="s">
        <v>306</v>
      </c>
      <c r="D74" s="22"/>
      <c r="E74" s="14" t="s">
        <v>79</v>
      </c>
      <c r="F74" s="15" t="s">
        <v>157</v>
      </c>
      <c r="G74" s="15" t="s">
        <v>81</v>
      </c>
      <c r="H74" s="16"/>
      <c r="I74" s="17" t="s">
        <v>119</v>
      </c>
      <c r="J74" s="16"/>
      <c r="K74" s="17" t="s">
        <v>119</v>
      </c>
      <c r="L74" s="16"/>
      <c r="M74" s="17"/>
      <c r="N74" s="16"/>
      <c r="O74" s="17" t="s">
        <v>119</v>
      </c>
      <c r="P74" s="16"/>
      <c r="Q74" s="17"/>
      <c r="R74" s="16"/>
      <c r="S74" s="17" t="s">
        <v>119</v>
      </c>
      <c r="T74" s="18" t="n">
        <f>1443.5</f>
        <v>1443.5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309</v>
      </c>
      <c r="C75" s="14" t="s">
        <v>310</v>
      </c>
      <c r="D75" s="22"/>
      <c r="E75" s="14" t="s">
        <v>46</v>
      </c>
      <c r="F75" s="15" t="s">
        <v>80</v>
      </c>
      <c r="G75" s="15" t="s">
        <v>50</v>
      </c>
      <c r="H75" s="16"/>
      <c r="I75" s="17" t="s">
        <v>119</v>
      </c>
      <c r="J75" s="16"/>
      <c r="K75" s="17" t="s">
        <v>119</v>
      </c>
      <c r="L75" s="16" t="s">
        <v>53</v>
      </c>
      <c r="M75" s="17" t="s">
        <v>311</v>
      </c>
      <c r="N75" s="16"/>
      <c r="O75" s="17" t="s">
        <v>119</v>
      </c>
      <c r="P75" s="16" t="s">
        <v>58</v>
      </c>
      <c r="Q75" s="17" t="s">
        <v>312</v>
      </c>
      <c r="R75" s="16"/>
      <c r="S75" s="17" t="s">
        <v>119</v>
      </c>
      <c r="T75" s="18" t="n">
        <f>336.67</f>
        <v>336.67</v>
      </c>
      <c r="U75" s="19" t="n">
        <f>77838</f>
        <v>77838.0</v>
      </c>
      <c r="V75" s="19" t="n">
        <v>76064.0</v>
      </c>
      <c r="W75" s="23" t="n">
        <v>1774.0</v>
      </c>
      <c r="X75" s="19" t="n">
        <f>261639167824</f>
        <v>2.61639167824E11</v>
      </c>
      <c r="Y75" s="19" t="n">
        <v>2.55757168824E11</v>
      </c>
      <c r="Z75" s="23" t="n">
        <v>5.881999E9</v>
      </c>
      <c r="AA75" s="16" t="s">
        <v>60</v>
      </c>
      <c r="AB75" s="20" t="n">
        <f>13200</f>
        <v>13200.0</v>
      </c>
      <c r="AC75" s="21" t="n">
        <f>2</f>
        <v>2.0</v>
      </c>
    </row>
    <row r="76">
      <c r="A76" s="13" t="s">
        <v>46</v>
      </c>
      <c r="B76" s="14" t="s">
        <v>309</v>
      </c>
      <c r="C76" s="14" t="s">
        <v>310</v>
      </c>
      <c r="D76" s="22"/>
      <c r="E76" s="14" t="s">
        <v>61</v>
      </c>
      <c r="F76" s="15" t="s">
        <v>154</v>
      </c>
      <c r="G76" s="15" t="s">
        <v>63</v>
      </c>
      <c r="H76" s="16" t="s">
        <v>313</v>
      </c>
      <c r="I76" s="17" t="s">
        <v>314</v>
      </c>
      <c r="J76" s="16" t="s">
        <v>53</v>
      </c>
      <c r="K76" s="17" t="s">
        <v>315</v>
      </c>
      <c r="L76" s="16" t="s">
        <v>53</v>
      </c>
      <c r="M76" s="17" t="s">
        <v>316</v>
      </c>
      <c r="N76" s="16" t="s">
        <v>190</v>
      </c>
      <c r="O76" s="17" t="s">
        <v>317</v>
      </c>
      <c r="P76" s="16" t="s">
        <v>113</v>
      </c>
      <c r="Q76" s="17" t="s">
        <v>318</v>
      </c>
      <c r="R76" s="16" t="s">
        <v>190</v>
      </c>
      <c r="S76" s="17" t="s">
        <v>319</v>
      </c>
      <c r="T76" s="18" t="n">
        <f>334.19</f>
        <v>334.19</v>
      </c>
      <c r="U76" s="19" t="n">
        <f>61983</f>
        <v>61983.0</v>
      </c>
      <c r="V76" s="19" t="n">
        <v>60164.0</v>
      </c>
      <c r="W76" s="23" t="n">
        <v>1774.0</v>
      </c>
      <c r="X76" s="19" t="n">
        <f>208406262133</f>
        <v>2.08406262133E11</v>
      </c>
      <c r="Y76" s="19" t="n">
        <v>2.02366384133E11</v>
      </c>
      <c r="Z76" s="23" t="n">
        <v>5.89087E9</v>
      </c>
      <c r="AA76" s="16"/>
      <c r="AB76" s="20" t="n">
        <f>47247</f>
        <v>47247.0</v>
      </c>
      <c r="AC76" s="21" t="n">
        <f>5</f>
        <v>5.0</v>
      </c>
    </row>
    <row r="77">
      <c r="A77" s="13" t="s">
        <v>46</v>
      </c>
      <c r="B77" s="14" t="s">
        <v>309</v>
      </c>
      <c r="C77" s="14" t="s">
        <v>310</v>
      </c>
      <c r="D77" s="22"/>
      <c r="E77" s="14" t="s">
        <v>71</v>
      </c>
      <c r="F77" s="15" t="s">
        <v>97</v>
      </c>
      <c r="G77" s="15" t="s">
        <v>72</v>
      </c>
      <c r="H77" s="16"/>
      <c r="I77" s="17" t="s">
        <v>119</v>
      </c>
      <c r="J77" s="16"/>
      <c r="K77" s="17" t="s">
        <v>119</v>
      </c>
      <c r="L77" s="16"/>
      <c r="M77" s="17"/>
      <c r="N77" s="16"/>
      <c r="O77" s="17" t="s">
        <v>119</v>
      </c>
      <c r="P77" s="16"/>
      <c r="Q77" s="17"/>
      <c r="R77" s="16"/>
      <c r="S77" s="17" t="s">
        <v>119</v>
      </c>
      <c r="T77" s="18" t="n">
        <f>331.19</f>
        <v>331.19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309</v>
      </c>
      <c r="C78" s="14" t="s">
        <v>310</v>
      </c>
      <c r="D78" s="22"/>
      <c r="E78" s="14" t="s">
        <v>79</v>
      </c>
      <c r="F78" s="15" t="s">
        <v>157</v>
      </c>
      <c r="G78" s="15" t="s">
        <v>81</v>
      </c>
      <c r="H78" s="16"/>
      <c r="I78" s="17" t="s">
        <v>119</v>
      </c>
      <c r="J78" s="16"/>
      <c r="K78" s="17" t="s">
        <v>119</v>
      </c>
      <c r="L78" s="16"/>
      <c r="M78" s="17"/>
      <c r="N78" s="16"/>
      <c r="O78" s="17" t="s">
        <v>119</v>
      </c>
      <c r="P78" s="16"/>
      <c r="Q78" s="17"/>
      <c r="R78" s="16"/>
      <c r="S78" s="17" t="s">
        <v>119</v>
      </c>
      <c r="T78" s="18" t="n">
        <f>329.31</f>
        <v>329.31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320</v>
      </c>
      <c r="C79" s="14" t="s">
        <v>321</v>
      </c>
      <c r="D79" s="22"/>
      <c r="E79" s="14" t="s">
        <v>46</v>
      </c>
      <c r="F79" s="15" t="s">
        <v>80</v>
      </c>
      <c r="G79" s="15" t="s">
        <v>50</v>
      </c>
      <c r="H79" s="16" t="s">
        <v>51</v>
      </c>
      <c r="I79" s="17" t="s">
        <v>322</v>
      </c>
      <c r="J79" s="16" t="s">
        <v>51</v>
      </c>
      <c r="K79" s="17" t="s">
        <v>323</v>
      </c>
      <c r="L79" s="16" t="s">
        <v>51</v>
      </c>
      <c r="M79" s="17" t="s">
        <v>324</v>
      </c>
      <c r="N79" s="16" t="s">
        <v>58</v>
      </c>
      <c r="O79" s="17" t="s">
        <v>325</v>
      </c>
      <c r="P79" s="16" t="s">
        <v>326</v>
      </c>
      <c r="Q79" s="17" t="s">
        <v>327</v>
      </c>
      <c r="R79" s="16" t="s">
        <v>58</v>
      </c>
      <c r="S79" s="17" t="s">
        <v>328</v>
      </c>
      <c r="T79" s="18" t="n">
        <f>1727.33</f>
        <v>1727.33</v>
      </c>
      <c r="U79" s="19" t="n">
        <f>118945</f>
        <v>118945.0</v>
      </c>
      <c r="V79" s="19" t="n">
        <v>107054.0</v>
      </c>
      <c r="W79" s="23" t="n">
        <v>9448.0</v>
      </c>
      <c r="X79" s="19" t="n">
        <f>205464233100</f>
        <v>2.054642331E11</v>
      </c>
      <c r="Y79" s="19" t="n">
        <v>1.849538605E11</v>
      </c>
      <c r="Z79" s="23" t="n">
        <v>1.62809101E10</v>
      </c>
      <c r="AA79" s="16" t="s">
        <v>60</v>
      </c>
      <c r="AB79" s="20" t="n">
        <f>6684</f>
        <v>6684.0</v>
      </c>
      <c r="AC79" s="21" t="n">
        <f>9</f>
        <v>9.0</v>
      </c>
    </row>
    <row r="80">
      <c r="A80" s="13" t="s">
        <v>46</v>
      </c>
      <c r="B80" s="14" t="s">
        <v>320</v>
      </c>
      <c r="C80" s="14" t="s">
        <v>321</v>
      </c>
      <c r="D80" s="22"/>
      <c r="E80" s="14" t="s">
        <v>61</v>
      </c>
      <c r="F80" s="15" t="s">
        <v>154</v>
      </c>
      <c r="G80" s="15" t="s">
        <v>63</v>
      </c>
      <c r="H80" s="16" t="s">
        <v>105</v>
      </c>
      <c r="I80" s="17" t="s">
        <v>329</v>
      </c>
      <c r="J80" s="16" t="s">
        <v>196</v>
      </c>
      <c r="K80" s="17" t="s">
        <v>330</v>
      </c>
      <c r="L80" s="16" t="s">
        <v>196</v>
      </c>
      <c r="M80" s="17" t="s">
        <v>331</v>
      </c>
      <c r="N80" s="16" t="s">
        <v>67</v>
      </c>
      <c r="O80" s="17" t="s">
        <v>332</v>
      </c>
      <c r="P80" s="16" t="s">
        <v>326</v>
      </c>
      <c r="Q80" s="17" t="s">
        <v>333</v>
      </c>
      <c r="R80" s="16" t="s">
        <v>64</v>
      </c>
      <c r="S80" s="17" t="s">
        <v>334</v>
      </c>
      <c r="T80" s="18" t="n">
        <f>1707.08</f>
        <v>1707.08</v>
      </c>
      <c r="U80" s="19" t="n">
        <f>130124</f>
        <v>130124.0</v>
      </c>
      <c r="V80" s="19" t="n">
        <v>112834.0</v>
      </c>
      <c r="W80" s="23" t="n">
        <v>9448.0</v>
      </c>
      <c r="X80" s="19" t="n">
        <f>221820628520</f>
        <v>2.2182062852E11</v>
      </c>
      <c r="Y80" s="19" t="n">
        <v>1.9237129162E11</v>
      </c>
      <c r="Z80" s="23" t="n">
        <v>1.60630499E10</v>
      </c>
      <c r="AA80" s="16"/>
      <c r="AB80" s="20" t="n">
        <f>64513</f>
        <v>64513.0</v>
      </c>
      <c r="AC80" s="21" t="n">
        <f>16</f>
        <v>16.0</v>
      </c>
    </row>
    <row r="81">
      <c r="A81" s="13" t="s">
        <v>46</v>
      </c>
      <c r="B81" s="14" t="s">
        <v>320</v>
      </c>
      <c r="C81" s="14" t="s">
        <v>321</v>
      </c>
      <c r="D81" s="22"/>
      <c r="E81" s="14" t="s">
        <v>71</v>
      </c>
      <c r="F81" s="15" t="s">
        <v>97</v>
      </c>
      <c r="G81" s="15" t="s">
        <v>72</v>
      </c>
      <c r="H81" s="16"/>
      <c r="I81" s="17" t="s">
        <v>119</v>
      </c>
      <c r="J81" s="16"/>
      <c r="K81" s="17" t="s">
        <v>119</v>
      </c>
      <c r="L81" s="16"/>
      <c r="M81" s="17"/>
      <c r="N81" s="16"/>
      <c r="O81" s="17" t="s">
        <v>119</v>
      </c>
      <c r="P81" s="16"/>
      <c r="Q81" s="17"/>
      <c r="R81" s="16"/>
      <c r="S81" s="17" t="s">
        <v>119</v>
      </c>
      <c r="T81" s="18" t="n">
        <f>1685.58</f>
        <v>1685.58</v>
      </c>
      <c r="U81" s="19" t="str">
        <f>"－"</f>
        <v>－</v>
      </c>
      <c r="V81" s="19"/>
      <c r="W81" s="23"/>
      <c r="X81" s="19" t="str">
        <f>"－"</f>
        <v>－</v>
      </c>
      <c r="Y81" s="19"/>
      <c r="Z81" s="23"/>
      <c r="AA81" s="16"/>
      <c r="AB81" s="20" t="str">
        <f>"－"</f>
        <v>－</v>
      </c>
      <c r="AC81" s="21" t="str">
        <f>"－"</f>
        <v>－</v>
      </c>
    </row>
    <row r="82">
      <c r="A82" s="13" t="s">
        <v>46</v>
      </c>
      <c r="B82" s="14" t="s">
        <v>320</v>
      </c>
      <c r="C82" s="14" t="s">
        <v>321</v>
      </c>
      <c r="D82" s="22"/>
      <c r="E82" s="14" t="s">
        <v>79</v>
      </c>
      <c r="F82" s="15" t="s">
        <v>157</v>
      </c>
      <c r="G82" s="15" t="s">
        <v>81</v>
      </c>
      <c r="H82" s="16"/>
      <c r="I82" s="17" t="s">
        <v>119</v>
      </c>
      <c r="J82" s="16"/>
      <c r="K82" s="17" t="s">
        <v>119</v>
      </c>
      <c r="L82" s="16"/>
      <c r="M82" s="17"/>
      <c r="N82" s="16"/>
      <c r="O82" s="17" t="s">
        <v>119</v>
      </c>
      <c r="P82" s="16"/>
      <c r="Q82" s="17"/>
      <c r="R82" s="16"/>
      <c r="S82" s="17" t="s">
        <v>119</v>
      </c>
      <c r="T82" s="18" t="n">
        <f>1677.64</f>
        <v>1677.64</v>
      </c>
      <c r="U82" s="19" t="str">
        <f>"－"</f>
        <v>－</v>
      </c>
      <c r="V82" s="19"/>
      <c r="W82" s="23"/>
      <c r="X82" s="19" t="str">
        <f>"－"</f>
        <v>－</v>
      </c>
      <c r="Y82" s="19"/>
      <c r="Z82" s="23"/>
      <c r="AA82" s="16"/>
      <c r="AB82" s="20" t="str">
        <f>"－"</f>
        <v>－</v>
      </c>
      <c r="AC82" s="21" t="str">
        <f>"－"</f>
        <v>－</v>
      </c>
    </row>
    <row r="83">
      <c r="A83" s="13" t="s">
        <v>46</v>
      </c>
      <c r="B83" s="14" t="s">
        <v>335</v>
      </c>
      <c r="C83" s="14" t="s">
        <v>336</v>
      </c>
      <c r="D83" s="22"/>
      <c r="E83" s="14" t="s">
        <v>46</v>
      </c>
      <c r="F83" s="15" t="s">
        <v>62</v>
      </c>
      <c r="G83" s="15" t="s">
        <v>50</v>
      </c>
      <c r="H83" s="16"/>
      <c r="I83" s="17" t="s">
        <v>119</v>
      </c>
      <c r="J83" s="16"/>
      <c r="K83" s="17" t="s">
        <v>119</v>
      </c>
      <c r="L83" s="16"/>
      <c r="M83" s="17"/>
      <c r="N83" s="16"/>
      <c r="O83" s="17" t="s">
        <v>119</v>
      </c>
      <c r="P83" s="16"/>
      <c r="Q83" s="17"/>
      <c r="R83" s="16"/>
      <c r="S83" s="17" t="s">
        <v>119</v>
      </c>
      <c r="T83" s="18" t="n">
        <f>1700</f>
        <v>1700.0</v>
      </c>
      <c r="U83" s="19" t="str">
        <f>"－"</f>
        <v>－</v>
      </c>
      <c r="V83" s="19"/>
      <c r="W83" s="23"/>
      <c r="X83" s="19" t="str">
        <f>"－"</f>
        <v>－</v>
      </c>
      <c r="Y83" s="19"/>
      <c r="Z83" s="23"/>
      <c r="AA83" s="16" t="s">
        <v>60</v>
      </c>
      <c r="AB83" s="20" t="str">
        <f>"－"</f>
        <v>－</v>
      </c>
      <c r="AC83" s="21" t="str">
        <f>"－"</f>
        <v>－</v>
      </c>
    </row>
    <row r="84">
      <c r="A84" s="13" t="s">
        <v>46</v>
      </c>
      <c r="B84" s="14" t="s">
        <v>335</v>
      </c>
      <c r="C84" s="14" t="s">
        <v>336</v>
      </c>
      <c r="D84" s="22"/>
      <c r="E84" s="14" t="s">
        <v>61</v>
      </c>
      <c r="F84" s="15" t="s">
        <v>151</v>
      </c>
      <c r="G84" s="15" t="s">
        <v>63</v>
      </c>
      <c r="H84" s="16"/>
      <c r="I84" s="17" t="s">
        <v>119</v>
      </c>
      <c r="J84" s="16"/>
      <c r="K84" s="17" t="s">
        <v>119</v>
      </c>
      <c r="L84" s="16"/>
      <c r="M84" s="17"/>
      <c r="N84" s="16"/>
      <c r="O84" s="17" t="s">
        <v>119</v>
      </c>
      <c r="P84" s="16"/>
      <c r="Q84" s="17"/>
      <c r="R84" s="16"/>
      <c r="S84" s="17" t="s">
        <v>119</v>
      </c>
      <c r="T84" s="18" t="n">
        <f>1699.08</f>
        <v>1699.08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335</v>
      </c>
      <c r="C85" s="14" t="s">
        <v>336</v>
      </c>
      <c r="D85" s="22"/>
      <c r="E85" s="14" t="s">
        <v>71</v>
      </c>
      <c r="F85" s="15" t="s">
        <v>80</v>
      </c>
      <c r="G85" s="15" t="s">
        <v>72</v>
      </c>
      <c r="H85" s="16"/>
      <c r="I85" s="17" t="s">
        <v>119</v>
      </c>
      <c r="J85" s="16"/>
      <c r="K85" s="17" t="s">
        <v>119</v>
      </c>
      <c r="L85" s="16"/>
      <c r="M85" s="17"/>
      <c r="N85" s="16"/>
      <c r="O85" s="17" t="s">
        <v>119</v>
      </c>
      <c r="P85" s="16"/>
      <c r="Q85" s="17"/>
      <c r="R85" s="16"/>
      <c r="S85" s="17" t="s">
        <v>119</v>
      </c>
      <c r="T85" s="18" t="n">
        <f>1684.75</f>
        <v>1684.75</v>
      </c>
      <c r="U85" s="19" t="str">
        <f>"－"</f>
        <v>－</v>
      </c>
      <c r="V85" s="19"/>
      <c r="W85" s="23"/>
      <c r="X85" s="19" t="str">
        <f>"－"</f>
        <v>－</v>
      </c>
      <c r="Y85" s="19"/>
      <c r="Z85" s="23"/>
      <c r="AA85" s="16"/>
      <c r="AB85" s="20" t="str">
        <f>"－"</f>
        <v>－</v>
      </c>
      <c r="AC85" s="21" t="str">
        <f>"－"</f>
        <v>－</v>
      </c>
    </row>
    <row r="86">
      <c r="A86" s="13" t="s">
        <v>46</v>
      </c>
      <c r="B86" s="14" t="s">
        <v>335</v>
      </c>
      <c r="C86" s="14" t="s">
        <v>336</v>
      </c>
      <c r="D86" s="22"/>
      <c r="E86" s="14" t="s">
        <v>79</v>
      </c>
      <c r="F86" s="15" t="s">
        <v>154</v>
      </c>
      <c r="G86" s="15" t="s">
        <v>81</v>
      </c>
      <c r="H86" s="16"/>
      <c r="I86" s="17" t="s">
        <v>119</v>
      </c>
      <c r="J86" s="16"/>
      <c r="K86" s="17" t="s">
        <v>119</v>
      </c>
      <c r="L86" s="16"/>
      <c r="M86" s="17"/>
      <c r="N86" s="16"/>
      <c r="O86" s="17" t="s">
        <v>119</v>
      </c>
      <c r="P86" s="16"/>
      <c r="Q86" s="17"/>
      <c r="R86" s="16"/>
      <c r="S86" s="17" t="s">
        <v>119</v>
      </c>
      <c r="T86" s="18" t="n">
        <f>1683.83</f>
        <v>1683.83</v>
      </c>
      <c r="U86" s="19" t="str">
        <f>"－"</f>
        <v>－</v>
      </c>
      <c r="V86" s="19"/>
      <c r="W86" s="23"/>
      <c r="X86" s="19" t="str">
        <f>"－"</f>
        <v>－</v>
      </c>
      <c r="Y86" s="19"/>
      <c r="Z86" s="23"/>
      <c r="AA86" s="16"/>
      <c r="AB86" s="20" t="str">
        <f>"－"</f>
        <v>－</v>
      </c>
      <c r="AC86" s="21" t="str">
        <f>"－"</f>
        <v>－</v>
      </c>
    </row>
    <row r="87">
      <c r="A87" s="13" t="s">
        <v>46</v>
      </c>
      <c r="B87" s="14" t="s">
        <v>335</v>
      </c>
      <c r="C87" s="14" t="s">
        <v>336</v>
      </c>
      <c r="D87" s="22"/>
      <c r="E87" s="14" t="s">
        <v>87</v>
      </c>
      <c r="F87" s="15" t="s">
        <v>97</v>
      </c>
      <c r="G87" s="15" t="s">
        <v>88</v>
      </c>
      <c r="H87" s="16"/>
      <c r="I87" s="17" t="s">
        <v>119</v>
      </c>
      <c r="J87" s="16"/>
      <c r="K87" s="17" t="s">
        <v>119</v>
      </c>
      <c r="L87" s="16"/>
      <c r="M87" s="17"/>
      <c r="N87" s="16"/>
      <c r="O87" s="17" t="s">
        <v>119</v>
      </c>
      <c r="P87" s="16"/>
      <c r="Q87" s="17"/>
      <c r="R87" s="16"/>
      <c r="S87" s="17" t="s">
        <v>119</v>
      </c>
      <c r="T87" s="18" t="n">
        <f>1667.83</f>
        <v>1667.83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335</v>
      </c>
      <c r="C88" s="14" t="s">
        <v>336</v>
      </c>
      <c r="D88" s="22"/>
      <c r="E88" s="14" t="s">
        <v>96</v>
      </c>
      <c r="F88" s="15" t="s">
        <v>157</v>
      </c>
      <c r="G88" s="15" t="s">
        <v>98</v>
      </c>
      <c r="H88" s="16"/>
      <c r="I88" s="17" t="s">
        <v>119</v>
      </c>
      <c r="J88" s="16"/>
      <c r="K88" s="17" t="s">
        <v>119</v>
      </c>
      <c r="L88" s="16"/>
      <c r="M88" s="17"/>
      <c r="N88" s="16"/>
      <c r="O88" s="17" t="s">
        <v>119</v>
      </c>
      <c r="P88" s="16"/>
      <c r="Q88" s="17"/>
      <c r="R88" s="16"/>
      <c r="S88" s="17" t="s">
        <v>119</v>
      </c>
      <c r="T88" s="18" t="n">
        <f>1666.77</f>
        <v>1666.77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337</v>
      </c>
      <c r="C89" s="14" t="s">
        <v>338</v>
      </c>
      <c r="D89" s="22"/>
      <c r="E89" s="14" t="s">
        <v>46</v>
      </c>
      <c r="F89" s="15" t="s">
        <v>62</v>
      </c>
      <c r="G89" s="15" t="s">
        <v>50</v>
      </c>
      <c r="H89" s="16" t="s">
        <v>51</v>
      </c>
      <c r="I89" s="17" t="s">
        <v>339</v>
      </c>
      <c r="J89" s="16" t="s">
        <v>58</v>
      </c>
      <c r="K89" s="17" t="s">
        <v>340</v>
      </c>
      <c r="L89" s="16" t="s">
        <v>58</v>
      </c>
      <c r="M89" s="17" t="s">
        <v>341</v>
      </c>
      <c r="N89" s="16" t="s">
        <v>342</v>
      </c>
      <c r="O89" s="17" t="s">
        <v>343</v>
      </c>
      <c r="P89" s="16" t="s">
        <v>313</v>
      </c>
      <c r="Q89" s="17" t="s">
        <v>344</v>
      </c>
      <c r="R89" s="16" t="s">
        <v>58</v>
      </c>
      <c r="S89" s="17" t="s">
        <v>345</v>
      </c>
      <c r="T89" s="18" t="n">
        <f>625.89</f>
        <v>625.89</v>
      </c>
      <c r="U89" s="19" t="n">
        <f>139348</f>
        <v>139348.0</v>
      </c>
      <c r="V89" s="19" t="n">
        <v>42376.0</v>
      </c>
      <c r="W89" s="23" t="n">
        <v>17368.0</v>
      </c>
      <c r="X89" s="19" t="n">
        <f>87267888811</f>
        <v>8.7267888811E10</v>
      </c>
      <c r="Y89" s="19" t="n">
        <v>2.6591030811E10</v>
      </c>
      <c r="Z89" s="23" t="n">
        <v>1.0959947E10</v>
      </c>
      <c r="AA89" s="16" t="s">
        <v>60</v>
      </c>
      <c r="AB89" s="20" t="n">
        <f>6946</f>
        <v>6946.0</v>
      </c>
      <c r="AC89" s="21" t="n">
        <f>9</f>
        <v>9.0</v>
      </c>
    </row>
    <row r="90">
      <c r="A90" s="13" t="s">
        <v>46</v>
      </c>
      <c r="B90" s="14" t="s">
        <v>337</v>
      </c>
      <c r="C90" s="14" t="s">
        <v>338</v>
      </c>
      <c r="D90" s="22"/>
      <c r="E90" s="14" t="s">
        <v>61</v>
      </c>
      <c r="F90" s="15" t="s">
        <v>151</v>
      </c>
      <c r="G90" s="15" t="s">
        <v>63</v>
      </c>
      <c r="H90" s="16" t="s">
        <v>51</v>
      </c>
      <c r="I90" s="17" t="s">
        <v>346</v>
      </c>
      <c r="J90" s="16" t="s">
        <v>64</v>
      </c>
      <c r="K90" s="17" t="s">
        <v>347</v>
      </c>
      <c r="L90" s="16" t="s">
        <v>91</v>
      </c>
      <c r="M90" s="17" t="s">
        <v>348</v>
      </c>
      <c r="N90" s="16" t="s">
        <v>342</v>
      </c>
      <c r="O90" s="17" t="s">
        <v>349</v>
      </c>
      <c r="P90" s="16" t="s">
        <v>313</v>
      </c>
      <c r="Q90" s="17" t="s">
        <v>350</v>
      </c>
      <c r="R90" s="16" t="s">
        <v>64</v>
      </c>
      <c r="S90" s="17" t="s">
        <v>351</v>
      </c>
      <c r="T90" s="18" t="n">
        <f>636.05</f>
        <v>636.05</v>
      </c>
      <c r="U90" s="19" t="n">
        <f>165933</f>
        <v>165933.0</v>
      </c>
      <c r="V90" s="19" t="n">
        <v>43244.0</v>
      </c>
      <c r="W90" s="23" t="n">
        <v>17368.0</v>
      </c>
      <c r="X90" s="19" t="n">
        <f>104321833610</f>
        <v>1.0432183361E11</v>
      </c>
      <c r="Y90" s="19" t="n">
        <v>2.695404211E10</v>
      </c>
      <c r="Z90" s="23" t="n">
        <v>1.07991175E10</v>
      </c>
      <c r="AA90" s="16"/>
      <c r="AB90" s="20" t="n">
        <f>48865</f>
        <v>48865.0</v>
      </c>
      <c r="AC90" s="21" t="n">
        <f>20</f>
        <v>20.0</v>
      </c>
    </row>
    <row r="91">
      <c r="A91" s="13" t="s">
        <v>46</v>
      </c>
      <c r="B91" s="14" t="s">
        <v>337</v>
      </c>
      <c r="C91" s="14" t="s">
        <v>338</v>
      </c>
      <c r="D91" s="22"/>
      <c r="E91" s="14" t="s">
        <v>71</v>
      </c>
      <c r="F91" s="15" t="s">
        <v>80</v>
      </c>
      <c r="G91" s="15" t="s">
        <v>72</v>
      </c>
      <c r="H91" s="16" t="s">
        <v>51</v>
      </c>
      <c r="I91" s="17" t="s">
        <v>352</v>
      </c>
      <c r="J91" s="16" t="s">
        <v>64</v>
      </c>
      <c r="K91" s="17" t="s">
        <v>353</v>
      </c>
      <c r="L91" s="16" t="s">
        <v>64</v>
      </c>
      <c r="M91" s="17" t="s">
        <v>354</v>
      </c>
      <c r="N91" s="16" t="s">
        <v>313</v>
      </c>
      <c r="O91" s="17" t="s">
        <v>355</v>
      </c>
      <c r="P91" s="16" t="s">
        <v>190</v>
      </c>
      <c r="Q91" s="17" t="s">
        <v>356</v>
      </c>
      <c r="R91" s="16" t="s">
        <v>64</v>
      </c>
      <c r="S91" s="17" t="s">
        <v>357</v>
      </c>
      <c r="T91" s="18" t="n">
        <f>635.7</f>
        <v>635.7</v>
      </c>
      <c r="U91" s="19" t="n">
        <f>979</f>
        <v>979.0</v>
      </c>
      <c r="V91" s="19" t="n">
        <v>9.0</v>
      </c>
      <c r="W91" s="23"/>
      <c r="X91" s="19" t="n">
        <f>613116500</f>
        <v>6.131165E8</v>
      </c>
      <c r="Y91" s="19" t="n">
        <v>5737500.0</v>
      </c>
      <c r="Z91" s="23"/>
      <c r="AA91" s="16"/>
      <c r="AB91" s="20" t="n">
        <f>444</f>
        <v>444.0</v>
      </c>
      <c r="AC91" s="21" t="n">
        <f>20</f>
        <v>20.0</v>
      </c>
    </row>
    <row r="92">
      <c r="A92" s="13" t="s">
        <v>46</v>
      </c>
      <c r="B92" s="14" t="s">
        <v>337</v>
      </c>
      <c r="C92" s="14" t="s">
        <v>338</v>
      </c>
      <c r="D92" s="22"/>
      <c r="E92" s="14" t="s">
        <v>79</v>
      </c>
      <c r="F92" s="15" t="s">
        <v>154</v>
      </c>
      <c r="G92" s="15" t="s">
        <v>81</v>
      </c>
      <c r="H92" s="16" t="s">
        <v>218</v>
      </c>
      <c r="I92" s="17" t="s">
        <v>358</v>
      </c>
      <c r="J92" s="16" t="s">
        <v>64</v>
      </c>
      <c r="K92" s="17" t="s">
        <v>359</v>
      </c>
      <c r="L92" s="16"/>
      <c r="M92" s="17"/>
      <c r="N92" s="16" t="s">
        <v>342</v>
      </c>
      <c r="O92" s="17" t="s">
        <v>360</v>
      </c>
      <c r="P92" s="16"/>
      <c r="Q92" s="17"/>
      <c r="R92" s="16" t="s">
        <v>64</v>
      </c>
      <c r="S92" s="17" t="s">
        <v>361</v>
      </c>
      <c r="T92" s="18" t="n">
        <f>636</f>
        <v>636.0</v>
      </c>
      <c r="U92" s="19" t="n">
        <f>57</f>
        <v>57.0</v>
      </c>
      <c r="V92" s="19"/>
      <c r="W92" s="23"/>
      <c r="X92" s="19" t="n">
        <f>36355000</f>
        <v>3.6355E7</v>
      </c>
      <c r="Y92" s="19"/>
      <c r="Z92" s="23"/>
      <c r="AA92" s="16"/>
      <c r="AB92" s="20" t="n">
        <f>71</f>
        <v>71.0</v>
      </c>
      <c r="AC92" s="21" t="n">
        <f>11</f>
        <v>11.0</v>
      </c>
    </row>
    <row r="93">
      <c r="A93" s="13" t="s">
        <v>46</v>
      </c>
      <c r="B93" s="14" t="s">
        <v>337</v>
      </c>
      <c r="C93" s="14" t="s">
        <v>338</v>
      </c>
      <c r="D93" s="22"/>
      <c r="E93" s="14" t="s">
        <v>87</v>
      </c>
      <c r="F93" s="15" t="s">
        <v>97</v>
      </c>
      <c r="G93" s="15" t="s">
        <v>88</v>
      </c>
      <c r="H93" s="16" t="s">
        <v>105</v>
      </c>
      <c r="I93" s="17" t="s">
        <v>362</v>
      </c>
      <c r="J93" s="16" t="s">
        <v>342</v>
      </c>
      <c r="K93" s="17" t="s">
        <v>363</v>
      </c>
      <c r="L93" s="16"/>
      <c r="M93" s="17"/>
      <c r="N93" s="16" t="s">
        <v>105</v>
      </c>
      <c r="O93" s="17" t="s">
        <v>362</v>
      </c>
      <c r="P93" s="16"/>
      <c r="Q93" s="17"/>
      <c r="R93" s="16" t="s">
        <v>342</v>
      </c>
      <c r="S93" s="17" t="s">
        <v>363</v>
      </c>
      <c r="T93" s="18" t="n">
        <f>635.35</f>
        <v>635.35</v>
      </c>
      <c r="U93" s="19" t="n">
        <f>2</f>
        <v>2.0</v>
      </c>
      <c r="V93" s="19"/>
      <c r="W93" s="23"/>
      <c r="X93" s="19" t="n">
        <f>1171000</f>
        <v>1171000.0</v>
      </c>
      <c r="Y93" s="19"/>
      <c r="Z93" s="23"/>
      <c r="AA93" s="16"/>
      <c r="AB93" s="20" t="n">
        <f>3</f>
        <v>3.0</v>
      </c>
      <c r="AC93" s="21" t="n">
        <f>2</f>
        <v>2.0</v>
      </c>
    </row>
    <row r="94">
      <c r="A94" s="13" t="s">
        <v>46</v>
      </c>
      <c r="B94" s="14" t="s">
        <v>337</v>
      </c>
      <c r="C94" s="14" t="s">
        <v>338</v>
      </c>
      <c r="D94" s="22"/>
      <c r="E94" s="14" t="s">
        <v>96</v>
      </c>
      <c r="F94" s="15" t="s">
        <v>157</v>
      </c>
      <c r="G94" s="15" t="s">
        <v>98</v>
      </c>
      <c r="H94" s="16"/>
      <c r="I94" s="17" t="s">
        <v>119</v>
      </c>
      <c r="J94" s="16"/>
      <c r="K94" s="17" t="s">
        <v>119</v>
      </c>
      <c r="L94" s="16"/>
      <c r="M94" s="17"/>
      <c r="N94" s="16"/>
      <c r="O94" s="17" t="s">
        <v>119</v>
      </c>
      <c r="P94" s="16"/>
      <c r="Q94" s="17"/>
      <c r="R94" s="16"/>
      <c r="S94" s="17" t="s">
        <v>119</v>
      </c>
      <c r="T94" s="18" t="n">
        <f>643.82</f>
        <v>643.82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364</v>
      </c>
      <c r="C95" s="14" t="s">
        <v>365</v>
      </c>
      <c r="D95" s="22"/>
      <c r="E95" s="14" t="s">
        <v>46</v>
      </c>
      <c r="F95" s="15" t="s">
        <v>366</v>
      </c>
      <c r="G95" s="15" t="s">
        <v>367</v>
      </c>
      <c r="H95" s="16" t="s">
        <v>51</v>
      </c>
      <c r="I95" s="17" t="s">
        <v>368</v>
      </c>
      <c r="J95" s="16" t="s">
        <v>369</v>
      </c>
      <c r="K95" s="17" t="s">
        <v>90</v>
      </c>
      <c r="L95" s="16" t="s">
        <v>369</v>
      </c>
      <c r="M95" s="17" t="s">
        <v>370</v>
      </c>
      <c r="N95" s="16" t="s">
        <v>51</v>
      </c>
      <c r="O95" s="17" t="s">
        <v>371</v>
      </c>
      <c r="P95" s="16" t="s">
        <v>51</v>
      </c>
      <c r="Q95" s="17" t="s">
        <v>372</v>
      </c>
      <c r="R95" s="16" t="s">
        <v>369</v>
      </c>
      <c r="S95" s="17" t="s">
        <v>373</v>
      </c>
      <c r="T95" s="18" t="n">
        <f>38842.8</f>
        <v>38842.8</v>
      </c>
      <c r="U95" s="19" t="n">
        <f>11312</f>
        <v>11312.0</v>
      </c>
      <c r="V95" s="19" t="n">
        <v>370.0</v>
      </c>
      <c r="W95" s="23"/>
      <c r="X95" s="19" t="n">
        <f>43848283630</f>
        <v>4.384828363E10</v>
      </c>
      <c r="Y95" s="19" t="n">
        <v>1.43563533E9</v>
      </c>
      <c r="Z95" s="23"/>
      <c r="AA95" s="16" t="s">
        <v>60</v>
      </c>
      <c r="AB95" s="20" t="n">
        <f>8443</f>
        <v>8443.0</v>
      </c>
      <c r="AC95" s="21" t="n">
        <f>15</f>
        <v>15.0</v>
      </c>
    </row>
    <row r="96">
      <c r="A96" s="13" t="s">
        <v>46</v>
      </c>
      <c r="B96" s="14" t="s">
        <v>364</v>
      </c>
      <c r="C96" s="14" t="s">
        <v>365</v>
      </c>
      <c r="D96" s="22"/>
      <c r="E96" s="14" t="s">
        <v>61</v>
      </c>
      <c r="F96" s="15" t="s">
        <v>374</v>
      </c>
      <c r="G96" s="15" t="s">
        <v>375</v>
      </c>
      <c r="H96" s="16" t="s">
        <v>51</v>
      </c>
      <c r="I96" s="17" t="s">
        <v>376</v>
      </c>
      <c r="J96" s="16" t="s">
        <v>196</v>
      </c>
      <c r="K96" s="17" t="s">
        <v>377</v>
      </c>
      <c r="L96" s="16" t="s">
        <v>196</v>
      </c>
      <c r="M96" s="17" t="s">
        <v>378</v>
      </c>
      <c r="N96" s="16" t="s">
        <v>51</v>
      </c>
      <c r="O96" s="17" t="s">
        <v>379</v>
      </c>
      <c r="P96" s="16" t="s">
        <v>326</v>
      </c>
      <c r="Q96" s="17" t="s">
        <v>380</v>
      </c>
      <c r="R96" s="16" t="s">
        <v>64</v>
      </c>
      <c r="S96" s="17" t="s">
        <v>381</v>
      </c>
      <c r="T96" s="18" t="n">
        <f>39285.05</f>
        <v>39285.05</v>
      </c>
      <c r="U96" s="19" t="n">
        <f>13922</f>
        <v>13922.0</v>
      </c>
      <c r="V96" s="19" t="n">
        <v>163.0</v>
      </c>
      <c r="W96" s="23"/>
      <c r="X96" s="19" t="n">
        <f>55087333900</f>
        <v>5.50873339E10</v>
      </c>
      <c r="Y96" s="19" t="n">
        <v>6.422868E8</v>
      </c>
      <c r="Z96" s="23"/>
      <c r="AA96" s="16"/>
      <c r="AB96" s="20" t="n">
        <f>8598</f>
        <v>8598.0</v>
      </c>
      <c r="AC96" s="21" t="n">
        <f>20</f>
        <v>20.0</v>
      </c>
    </row>
    <row r="97">
      <c r="A97" s="13" t="s">
        <v>46</v>
      </c>
      <c r="B97" s="14" t="s">
        <v>364</v>
      </c>
      <c r="C97" s="14" t="s">
        <v>365</v>
      </c>
      <c r="D97" s="22"/>
      <c r="E97" s="14" t="s">
        <v>71</v>
      </c>
      <c r="F97" s="15" t="s">
        <v>382</v>
      </c>
      <c r="G97" s="15" t="s">
        <v>383</v>
      </c>
      <c r="H97" s="16" t="s">
        <v>369</v>
      </c>
      <c r="I97" s="17" t="s">
        <v>384</v>
      </c>
      <c r="J97" s="16" t="s">
        <v>196</v>
      </c>
      <c r="K97" s="17" t="s">
        <v>385</v>
      </c>
      <c r="L97" s="16" t="s">
        <v>196</v>
      </c>
      <c r="M97" s="17" t="s">
        <v>386</v>
      </c>
      <c r="N97" s="16" t="s">
        <v>369</v>
      </c>
      <c r="O97" s="17" t="s">
        <v>384</v>
      </c>
      <c r="P97" s="16" t="s">
        <v>196</v>
      </c>
      <c r="Q97" s="17" t="s">
        <v>387</v>
      </c>
      <c r="R97" s="16" t="s">
        <v>73</v>
      </c>
      <c r="S97" s="17" t="s">
        <v>388</v>
      </c>
      <c r="T97" s="18" t="n">
        <f>39626.4</f>
        <v>39626.4</v>
      </c>
      <c r="U97" s="19" t="n">
        <f>18</f>
        <v>18.0</v>
      </c>
      <c r="V97" s="19" t="n">
        <v>2.0</v>
      </c>
      <c r="W97" s="23"/>
      <c r="X97" s="19" t="n">
        <f>71595520</f>
        <v>7.159552E7</v>
      </c>
      <c r="Y97" s="19" t="n">
        <v>7950220.0</v>
      </c>
      <c r="Z97" s="23"/>
      <c r="AA97" s="16"/>
      <c r="AB97" s="20" t="n">
        <f>13</f>
        <v>13.0</v>
      </c>
      <c r="AC97" s="21" t="n">
        <f>4</f>
        <v>4.0</v>
      </c>
    </row>
    <row r="98">
      <c r="A98" s="13" t="s">
        <v>46</v>
      </c>
      <c r="B98" s="14" t="s">
        <v>364</v>
      </c>
      <c r="C98" s="14" t="s">
        <v>365</v>
      </c>
      <c r="D98" s="22"/>
      <c r="E98" s="14" t="s">
        <v>79</v>
      </c>
      <c r="F98" s="15" t="s">
        <v>286</v>
      </c>
      <c r="G98" s="15" t="s">
        <v>389</v>
      </c>
      <c r="H98" s="16" t="s">
        <v>196</v>
      </c>
      <c r="I98" s="17" t="s">
        <v>390</v>
      </c>
      <c r="J98" s="16" t="s">
        <v>196</v>
      </c>
      <c r="K98" s="17" t="s">
        <v>390</v>
      </c>
      <c r="L98" s="16"/>
      <c r="M98" s="17"/>
      <c r="N98" s="16" t="s">
        <v>196</v>
      </c>
      <c r="O98" s="17" t="s">
        <v>390</v>
      </c>
      <c r="P98" s="16"/>
      <c r="Q98" s="17"/>
      <c r="R98" s="16" t="s">
        <v>196</v>
      </c>
      <c r="S98" s="17" t="s">
        <v>390</v>
      </c>
      <c r="T98" s="18" t="n">
        <f>39922</f>
        <v>39922.0</v>
      </c>
      <c r="U98" s="19" t="n">
        <f>1</f>
        <v>1.0</v>
      </c>
      <c r="V98" s="19"/>
      <c r="W98" s="23"/>
      <c r="X98" s="19" t="n">
        <f>4000000</f>
        <v>4000000.0</v>
      </c>
      <c r="Y98" s="19"/>
      <c r="Z98" s="23"/>
      <c r="AA98" s="16"/>
      <c r="AB98" s="20" t="n">
        <f>1</f>
        <v>1.0</v>
      </c>
      <c r="AC98" s="21" t="n">
        <f>1</f>
        <v>1.0</v>
      </c>
    </row>
    <row r="99">
      <c r="A99" s="13" t="s">
        <v>46</v>
      </c>
      <c r="B99" s="14" t="s">
        <v>364</v>
      </c>
      <c r="C99" s="14" t="s">
        <v>365</v>
      </c>
      <c r="D99" s="22"/>
      <c r="E99" s="14" t="s">
        <v>87</v>
      </c>
      <c r="F99" s="15" t="s">
        <v>391</v>
      </c>
      <c r="G99" s="15" t="s">
        <v>392</v>
      </c>
      <c r="H99" s="16"/>
      <c r="I99" s="17" t="s">
        <v>119</v>
      </c>
      <c r="J99" s="16"/>
      <c r="K99" s="17" t="s">
        <v>119</v>
      </c>
      <c r="L99" s="16"/>
      <c r="M99" s="17"/>
      <c r="N99" s="16"/>
      <c r="O99" s="17" t="s">
        <v>119</v>
      </c>
      <c r="P99" s="16"/>
      <c r="Q99" s="17"/>
      <c r="R99" s="16"/>
      <c r="S99" s="17" t="s">
        <v>119</v>
      </c>
      <c r="T99" s="18" t="n">
        <f>40733.4</f>
        <v>40733.4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393</v>
      </c>
      <c r="C100" s="14" t="s">
        <v>394</v>
      </c>
      <c r="D100" s="22"/>
      <c r="E100" s="14" t="s">
        <v>46</v>
      </c>
      <c r="F100" s="15" t="s">
        <v>395</v>
      </c>
      <c r="G100" s="15" t="s">
        <v>396</v>
      </c>
      <c r="H100" s="16"/>
      <c r="I100" s="17" t="s">
        <v>119</v>
      </c>
      <c r="J100" s="16"/>
      <c r="K100" s="17" t="s">
        <v>119</v>
      </c>
      <c r="L100" s="16"/>
      <c r="M100" s="17"/>
      <c r="N100" s="16"/>
      <c r="O100" s="17" t="s">
        <v>119</v>
      </c>
      <c r="P100" s="16"/>
      <c r="Q100" s="17"/>
      <c r="R100" s="16"/>
      <c r="S100" s="17" t="s">
        <v>119</v>
      </c>
      <c r="T100" s="18" t="n">
        <f>21980.75</f>
        <v>21980.75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 t="s">
        <v>60</v>
      </c>
      <c r="AB100" s="20" t="str">
        <f>"－"</f>
        <v>－</v>
      </c>
      <c r="AC100" s="21" t="str">
        <f>"－"</f>
        <v>－</v>
      </c>
    </row>
    <row r="101">
      <c r="A101" s="13" t="s">
        <v>46</v>
      </c>
      <c r="B101" s="14" t="s">
        <v>393</v>
      </c>
      <c r="C101" s="14" t="s">
        <v>394</v>
      </c>
      <c r="D101" s="22"/>
      <c r="E101" s="14" t="s">
        <v>166</v>
      </c>
      <c r="F101" s="15" t="s">
        <v>397</v>
      </c>
      <c r="G101" s="15" t="s">
        <v>398</v>
      </c>
      <c r="H101" s="16"/>
      <c r="I101" s="17" t="s">
        <v>119</v>
      </c>
      <c r="J101" s="16"/>
      <c r="K101" s="17" t="s">
        <v>119</v>
      </c>
      <c r="L101" s="16"/>
      <c r="M101" s="17"/>
      <c r="N101" s="16"/>
      <c r="O101" s="17" t="s">
        <v>119</v>
      </c>
      <c r="P101" s="16"/>
      <c r="Q101" s="17"/>
      <c r="R101" s="16"/>
      <c r="S101" s="17" t="s">
        <v>119</v>
      </c>
      <c r="T101" s="18" t="n">
        <f>22271.35</f>
        <v>22271.35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str">
        <f>"－"</f>
        <v>－</v>
      </c>
      <c r="AC101" s="21" t="str">
        <f>"－"</f>
        <v>－</v>
      </c>
    </row>
    <row r="102">
      <c r="A102" s="13" t="s">
        <v>46</v>
      </c>
      <c r="B102" s="14" t="s">
        <v>393</v>
      </c>
      <c r="C102" s="14" t="s">
        <v>394</v>
      </c>
      <c r="D102" s="22"/>
      <c r="E102" s="14" t="s">
        <v>175</v>
      </c>
      <c r="F102" s="15" t="s">
        <v>399</v>
      </c>
      <c r="G102" s="15" t="s">
        <v>400</v>
      </c>
      <c r="H102" s="16"/>
      <c r="I102" s="17" t="s">
        <v>119</v>
      </c>
      <c r="J102" s="16"/>
      <c r="K102" s="17" t="s">
        <v>119</v>
      </c>
      <c r="L102" s="16"/>
      <c r="M102" s="17"/>
      <c r="N102" s="16"/>
      <c r="O102" s="17" t="s">
        <v>119</v>
      </c>
      <c r="P102" s="16"/>
      <c r="Q102" s="17"/>
      <c r="R102" s="16"/>
      <c r="S102" s="17" t="s">
        <v>119</v>
      </c>
      <c r="T102" s="18" t="n">
        <f>22886.38</f>
        <v>22886.38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str">
        <f>"－"</f>
        <v>－</v>
      </c>
      <c r="AC102" s="21" t="str">
        <f>"－"</f>
        <v>－</v>
      </c>
    </row>
    <row r="103">
      <c r="A103" s="13" t="s">
        <v>46</v>
      </c>
      <c r="B103" s="14" t="s">
        <v>393</v>
      </c>
      <c r="C103" s="14" t="s">
        <v>394</v>
      </c>
      <c r="D103" s="22"/>
      <c r="E103" s="14" t="s">
        <v>61</v>
      </c>
      <c r="F103" s="15" t="s">
        <v>401</v>
      </c>
      <c r="G103" s="15" t="s">
        <v>402</v>
      </c>
      <c r="H103" s="16"/>
      <c r="I103" s="17" t="s">
        <v>119</v>
      </c>
      <c r="J103" s="16"/>
      <c r="K103" s="17" t="s">
        <v>119</v>
      </c>
      <c r="L103" s="16"/>
      <c r="M103" s="17"/>
      <c r="N103" s="16"/>
      <c r="O103" s="17" t="s">
        <v>119</v>
      </c>
      <c r="P103" s="16"/>
      <c r="Q103" s="17"/>
      <c r="R103" s="16"/>
      <c r="S103" s="17" t="s">
        <v>119</v>
      </c>
      <c r="T103" s="18" t="n">
        <f>22220</f>
        <v>22220.0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393</v>
      </c>
      <c r="C104" s="14" t="s">
        <v>394</v>
      </c>
      <c r="D104" s="22"/>
      <c r="E104" s="14" t="s">
        <v>71</v>
      </c>
      <c r="F104" s="15" t="s">
        <v>403</v>
      </c>
      <c r="G104" s="15" t="s">
        <v>404</v>
      </c>
      <c r="H104" s="16"/>
      <c r="I104" s="17" t="s">
        <v>119</v>
      </c>
      <c r="J104" s="16"/>
      <c r="K104" s="17" t="s">
        <v>119</v>
      </c>
      <c r="L104" s="16"/>
      <c r="M104" s="17"/>
      <c r="N104" s="16"/>
      <c r="O104" s="17" t="s">
        <v>119</v>
      </c>
      <c r="P104" s="16"/>
      <c r="Q104" s="17"/>
      <c r="R104" s="16"/>
      <c r="S104" s="17" t="s">
        <v>119</v>
      </c>
      <c r="T104" s="18" t="n">
        <f>22220.75</f>
        <v>22220.75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393</v>
      </c>
      <c r="C105" s="14" t="s">
        <v>394</v>
      </c>
      <c r="D105" s="22"/>
      <c r="E105" s="14" t="s">
        <v>79</v>
      </c>
      <c r="F105" s="15" t="s">
        <v>405</v>
      </c>
      <c r="G105" s="15" t="s">
        <v>406</v>
      </c>
      <c r="H105" s="16"/>
      <c r="I105" s="17" t="s">
        <v>119</v>
      </c>
      <c r="J105" s="16"/>
      <c r="K105" s="17" t="s">
        <v>119</v>
      </c>
      <c r="L105" s="16"/>
      <c r="M105" s="17"/>
      <c r="N105" s="16"/>
      <c r="O105" s="17" t="s">
        <v>119</v>
      </c>
      <c r="P105" s="16"/>
      <c r="Q105" s="17"/>
      <c r="R105" s="16"/>
      <c r="S105" s="17" t="s">
        <v>119</v>
      </c>
      <c r="T105" s="18" t="n">
        <f>22230.8</f>
        <v>22230.8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407</v>
      </c>
      <c r="C106" s="14" t="s">
        <v>408</v>
      </c>
      <c r="D106" s="22"/>
      <c r="E106" s="14" t="s">
        <v>46</v>
      </c>
      <c r="F106" s="15" t="s">
        <v>409</v>
      </c>
      <c r="G106" s="15" t="s">
        <v>410</v>
      </c>
      <c r="H106" s="16"/>
      <c r="I106" s="17" t="s">
        <v>119</v>
      </c>
      <c r="J106" s="16"/>
      <c r="K106" s="17" t="s">
        <v>119</v>
      </c>
      <c r="L106" s="16"/>
      <c r="M106" s="17"/>
      <c r="N106" s="16"/>
      <c r="O106" s="17" t="s">
        <v>119</v>
      </c>
      <c r="P106" s="16"/>
      <c r="Q106" s="17"/>
      <c r="R106" s="16"/>
      <c r="S106" s="17" t="s">
        <v>119</v>
      </c>
      <c r="T106" s="18" t="n">
        <f>12225.79</f>
        <v>12225.79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 t="s">
        <v>60</v>
      </c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407</v>
      </c>
      <c r="C107" s="14" t="s">
        <v>408</v>
      </c>
      <c r="D107" s="22"/>
      <c r="E107" s="14" t="s">
        <v>166</v>
      </c>
      <c r="F107" s="15" t="s">
        <v>411</v>
      </c>
      <c r="G107" s="15" t="s">
        <v>412</v>
      </c>
      <c r="H107" s="16"/>
      <c r="I107" s="17" t="s">
        <v>119</v>
      </c>
      <c r="J107" s="16"/>
      <c r="K107" s="17" t="s">
        <v>119</v>
      </c>
      <c r="L107" s="16"/>
      <c r="M107" s="17"/>
      <c r="N107" s="16"/>
      <c r="O107" s="17" t="s">
        <v>119</v>
      </c>
      <c r="P107" s="16"/>
      <c r="Q107" s="17"/>
      <c r="R107" s="16"/>
      <c r="S107" s="17" t="s">
        <v>119</v>
      </c>
      <c r="T107" s="18" t="n">
        <f>12142.25</f>
        <v>12142.25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407</v>
      </c>
      <c r="C108" s="14" t="s">
        <v>408</v>
      </c>
      <c r="D108" s="22"/>
      <c r="E108" s="14" t="s">
        <v>175</v>
      </c>
      <c r="F108" s="15" t="s">
        <v>413</v>
      </c>
      <c r="G108" s="15" t="s">
        <v>414</v>
      </c>
      <c r="H108" s="16"/>
      <c r="I108" s="17" t="s">
        <v>119</v>
      </c>
      <c r="J108" s="16"/>
      <c r="K108" s="17" t="s">
        <v>119</v>
      </c>
      <c r="L108" s="16"/>
      <c r="M108" s="17"/>
      <c r="N108" s="16"/>
      <c r="O108" s="17" t="s">
        <v>119</v>
      </c>
      <c r="P108" s="16"/>
      <c r="Q108" s="17"/>
      <c r="R108" s="16"/>
      <c r="S108" s="17" t="s">
        <v>119</v>
      </c>
      <c r="T108" s="18" t="n">
        <f>11940</f>
        <v>11940.0</v>
      </c>
      <c r="U108" s="19" t="str">
        <f>"－"</f>
        <v>－</v>
      </c>
      <c r="V108" s="19"/>
      <c r="W108" s="23"/>
      <c r="X108" s="19" t="str">
        <f>"－"</f>
        <v>－</v>
      </c>
      <c r="Y108" s="19"/>
      <c r="Z108" s="23"/>
      <c r="AA108" s="16"/>
      <c r="AB108" s="20" t="str">
        <f>"－"</f>
        <v>－</v>
      </c>
      <c r="AC108" s="21" t="str">
        <f>"－"</f>
        <v>－</v>
      </c>
    </row>
    <row r="109">
      <c r="A109" s="13" t="s">
        <v>46</v>
      </c>
      <c r="B109" s="14" t="s">
        <v>407</v>
      </c>
      <c r="C109" s="14" t="s">
        <v>408</v>
      </c>
      <c r="D109" s="22"/>
      <c r="E109" s="14" t="s">
        <v>61</v>
      </c>
      <c r="F109" s="15" t="s">
        <v>415</v>
      </c>
      <c r="G109" s="15" t="s">
        <v>416</v>
      </c>
      <c r="H109" s="16"/>
      <c r="I109" s="17" t="s">
        <v>119</v>
      </c>
      <c r="J109" s="16"/>
      <c r="K109" s="17" t="s">
        <v>119</v>
      </c>
      <c r="L109" s="16"/>
      <c r="M109" s="17"/>
      <c r="N109" s="16"/>
      <c r="O109" s="17" t="s">
        <v>119</v>
      </c>
      <c r="P109" s="16"/>
      <c r="Q109" s="17"/>
      <c r="R109" s="16"/>
      <c r="S109" s="17" t="s">
        <v>119</v>
      </c>
      <c r="T109" s="18" t="n">
        <f>12134.5</f>
        <v>12134.5</v>
      </c>
      <c r="U109" s="19" t="str">
        <f>"－"</f>
        <v>－</v>
      </c>
      <c r="V109" s="19"/>
      <c r="W109" s="23"/>
      <c r="X109" s="19" t="str">
        <f>"－"</f>
        <v>－</v>
      </c>
      <c r="Y109" s="19"/>
      <c r="Z109" s="23"/>
      <c r="AA109" s="16"/>
      <c r="AB109" s="20" t="str">
        <f>"－"</f>
        <v>－</v>
      </c>
      <c r="AC109" s="21" t="str">
        <f>"－"</f>
        <v>－</v>
      </c>
    </row>
    <row r="110">
      <c r="A110" s="13" t="s">
        <v>46</v>
      </c>
      <c r="B110" s="14" t="s">
        <v>407</v>
      </c>
      <c r="C110" s="14" t="s">
        <v>408</v>
      </c>
      <c r="D110" s="22"/>
      <c r="E110" s="14" t="s">
        <v>71</v>
      </c>
      <c r="F110" s="15" t="s">
        <v>417</v>
      </c>
      <c r="G110" s="15" t="s">
        <v>418</v>
      </c>
      <c r="H110" s="16"/>
      <c r="I110" s="17" t="s">
        <v>119</v>
      </c>
      <c r="J110" s="16"/>
      <c r="K110" s="17" t="s">
        <v>119</v>
      </c>
      <c r="L110" s="16"/>
      <c r="M110" s="17"/>
      <c r="N110" s="16"/>
      <c r="O110" s="17" t="s">
        <v>119</v>
      </c>
      <c r="P110" s="16"/>
      <c r="Q110" s="17"/>
      <c r="R110" s="16"/>
      <c r="S110" s="17" t="s">
        <v>119</v>
      </c>
      <c r="T110" s="18" t="n">
        <f>12240.5</f>
        <v>12240.5</v>
      </c>
      <c r="U110" s="19" t="str">
        <f>"－"</f>
        <v>－</v>
      </c>
      <c r="V110" s="19"/>
      <c r="W110" s="23"/>
      <c r="X110" s="19" t="str">
        <f>"－"</f>
        <v>－</v>
      </c>
      <c r="Y110" s="19"/>
      <c r="Z110" s="23"/>
      <c r="AA110" s="16"/>
      <c r="AB110" s="20" t="str">
        <f>"－"</f>
        <v>－</v>
      </c>
      <c r="AC110" s="21" t="str">
        <f>"－"</f>
        <v>－</v>
      </c>
    </row>
    <row r="111">
      <c r="A111" s="13" t="s">
        <v>46</v>
      </c>
      <c r="B111" s="14" t="s">
        <v>419</v>
      </c>
      <c r="C111" s="14" t="s">
        <v>420</v>
      </c>
      <c r="D111" s="22"/>
      <c r="E111" s="14" t="s">
        <v>71</v>
      </c>
      <c r="F111" s="15" t="s">
        <v>421</v>
      </c>
      <c r="G111" s="15" t="s">
        <v>422</v>
      </c>
      <c r="H111" s="16"/>
      <c r="I111" s="17" t="s">
        <v>119</v>
      </c>
      <c r="J111" s="16"/>
      <c r="K111" s="17" t="s">
        <v>119</v>
      </c>
      <c r="L111" s="16"/>
      <c r="M111" s="17"/>
      <c r="N111" s="16"/>
      <c r="O111" s="17" t="s">
        <v>119</v>
      </c>
      <c r="P111" s="16"/>
      <c r="Q111" s="17"/>
      <c r="R111" s="16"/>
      <c r="S111" s="17" t="s">
        <v>119</v>
      </c>
      <c r="T111" s="18" t="n">
        <f>694.03</f>
        <v>694.03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n">
        <f>5997</f>
        <v>5997.0</v>
      </c>
      <c r="AC111" s="21" t="str">
        <f>"－"</f>
        <v>－</v>
      </c>
    </row>
    <row r="112">
      <c r="A112" s="13" t="s">
        <v>46</v>
      </c>
      <c r="B112" s="14" t="s">
        <v>419</v>
      </c>
      <c r="C112" s="14" t="s">
        <v>420</v>
      </c>
      <c r="D112" s="22"/>
      <c r="E112" s="14" t="s">
        <v>103</v>
      </c>
      <c r="F112" s="15" t="s">
        <v>423</v>
      </c>
      <c r="G112" s="15" t="s">
        <v>424</v>
      </c>
      <c r="H112" s="16"/>
      <c r="I112" s="17" t="s">
        <v>119</v>
      </c>
      <c r="J112" s="16"/>
      <c r="K112" s="17" t="s">
        <v>119</v>
      </c>
      <c r="L112" s="16"/>
      <c r="M112" s="17"/>
      <c r="N112" s="16"/>
      <c r="O112" s="17" t="s">
        <v>119</v>
      </c>
      <c r="P112" s="16"/>
      <c r="Q112" s="17"/>
      <c r="R112" s="16"/>
      <c r="S112" s="17" t="s">
        <v>119</v>
      </c>
      <c r="T112" s="18" t="n">
        <f>762.88</f>
        <v>762.88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n">
        <f>978</f>
        <v>978.0</v>
      </c>
      <c r="AC112" s="21" t="str">
        <f>"－"</f>
        <v>－</v>
      </c>
    </row>
    <row r="113">
      <c r="A113" s="13" t="s">
        <v>46</v>
      </c>
      <c r="B113" s="14" t="s">
        <v>419</v>
      </c>
      <c r="C113" s="14" t="s">
        <v>420</v>
      </c>
      <c r="D113" s="22"/>
      <c r="E113" s="14" t="s">
        <v>116</v>
      </c>
      <c r="F113" s="15" t="s">
        <v>425</v>
      </c>
      <c r="G113" s="15" t="s">
        <v>426</v>
      </c>
      <c r="H113" s="16"/>
      <c r="I113" s="17" t="s">
        <v>119</v>
      </c>
      <c r="J113" s="16"/>
      <c r="K113" s="17" t="s">
        <v>119</v>
      </c>
      <c r="L113" s="16"/>
      <c r="M113" s="17"/>
      <c r="N113" s="16"/>
      <c r="O113" s="17" t="s">
        <v>119</v>
      </c>
      <c r="P113" s="16"/>
      <c r="Q113" s="17"/>
      <c r="R113" s="16"/>
      <c r="S113" s="17" t="s">
        <v>119</v>
      </c>
      <c r="T113" s="18" t="n">
        <f>786.83</f>
        <v>786.83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n">
        <f>978</f>
        <v>978.0</v>
      </c>
      <c r="AC113" s="21" t="str">
        <f>"－"</f>
        <v>－</v>
      </c>
    </row>
    <row r="114">
      <c r="A114" s="13" t="s">
        <v>46</v>
      </c>
      <c r="B114" s="14" t="s">
        <v>419</v>
      </c>
      <c r="C114" s="14" t="s">
        <v>420</v>
      </c>
      <c r="D114" s="22"/>
      <c r="E114" s="14" t="s">
        <v>125</v>
      </c>
      <c r="F114" s="15" t="s">
        <v>427</v>
      </c>
      <c r="G114" s="15" t="s">
        <v>428</v>
      </c>
      <c r="H114" s="16"/>
      <c r="I114" s="17" t="s">
        <v>119</v>
      </c>
      <c r="J114" s="16"/>
      <c r="K114" s="17" t="s">
        <v>119</v>
      </c>
      <c r="L114" s="16"/>
      <c r="M114" s="17"/>
      <c r="N114" s="16"/>
      <c r="O114" s="17" t="s">
        <v>119</v>
      </c>
      <c r="P114" s="16"/>
      <c r="Q114" s="17"/>
      <c r="R114" s="16"/>
      <c r="S114" s="17" t="s">
        <v>119</v>
      </c>
      <c r="T114" s="18" t="n">
        <f>791.43</f>
        <v>791.43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419</v>
      </c>
      <c r="C115" s="14" t="s">
        <v>420</v>
      </c>
      <c r="D115" s="22"/>
      <c r="E115" s="14" t="s">
        <v>133</v>
      </c>
      <c r="F115" s="15" t="s">
        <v>429</v>
      </c>
      <c r="G115" s="15" t="s">
        <v>430</v>
      </c>
      <c r="H115" s="16"/>
      <c r="I115" s="17" t="s">
        <v>119</v>
      </c>
      <c r="J115" s="16"/>
      <c r="K115" s="17" t="s">
        <v>119</v>
      </c>
      <c r="L115" s="16"/>
      <c r="M115" s="17"/>
      <c r="N115" s="16"/>
      <c r="O115" s="17" t="s">
        <v>119</v>
      </c>
      <c r="P115" s="16"/>
      <c r="Q115" s="17"/>
      <c r="R115" s="16"/>
      <c r="S115" s="17" t="s">
        <v>119</v>
      </c>
      <c r="T115" s="18" t="n">
        <f>741.39</f>
        <v>741.39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419</v>
      </c>
      <c r="C116" s="14" t="s">
        <v>420</v>
      </c>
      <c r="D116" s="22"/>
      <c r="E116" s="14" t="s">
        <v>141</v>
      </c>
      <c r="F116" s="15" t="s">
        <v>431</v>
      </c>
      <c r="G116" s="15" t="s">
        <v>432</v>
      </c>
      <c r="H116" s="16"/>
      <c r="I116" s="17" t="s">
        <v>119</v>
      </c>
      <c r="J116" s="16"/>
      <c r="K116" s="17" t="s">
        <v>119</v>
      </c>
      <c r="L116" s="16"/>
      <c r="M116" s="17"/>
      <c r="N116" s="16"/>
      <c r="O116" s="17" t="s">
        <v>119</v>
      </c>
      <c r="P116" s="16"/>
      <c r="Q116" s="17"/>
      <c r="R116" s="16"/>
      <c r="S116" s="17" t="s">
        <v>119</v>
      </c>
      <c r="T116" s="18" t="n">
        <f>669.58</f>
        <v>669.58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419</v>
      </c>
      <c r="C117" s="14" t="s">
        <v>420</v>
      </c>
      <c r="D117" s="22"/>
      <c r="E117" s="14" t="s">
        <v>147</v>
      </c>
      <c r="F117" s="15" t="s">
        <v>433</v>
      </c>
      <c r="G117" s="15" t="s">
        <v>434</v>
      </c>
      <c r="H117" s="16"/>
      <c r="I117" s="17" t="s">
        <v>119</v>
      </c>
      <c r="J117" s="16"/>
      <c r="K117" s="17" t="s">
        <v>119</v>
      </c>
      <c r="L117" s="16"/>
      <c r="M117" s="17"/>
      <c r="N117" s="16"/>
      <c r="O117" s="17" t="s">
        <v>119</v>
      </c>
      <c r="P117" s="16"/>
      <c r="Q117" s="17"/>
      <c r="R117" s="16"/>
      <c r="S117" s="17" t="s">
        <v>119</v>
      </c>
      <c r="T117" s="18" t="n">
        <f>669.58</f>
        <v>669.58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419</v>
      </c>
      <c r="C118" s="14" t="s">
        <v>420</v>
      </c>
      <c r="D118" s="22"/>
      <c r="E118" s="14" t="s">
        <v>153</v>
      </c>
      <c r="F118" s="15" t="s">
        <v>435</v>
      </c>
      <c r="G118" s="15" t="s">
        <v>436</v>
      </c>
      <c r="H118" s="16"/>
      <c r="I118" s="17" t="s">
        <v>119</v>
      </c>
      <c r="J118" s="16"/>
      <c r="K118" s="17" t="s">
        <v>119</v>
      </c>
      <c r="L118" s="16"/>
      <c r="M118" s="17"/>
      <c r="N118" s="16"/>
      <c r="O118" s="17" t="s">
        <v>119</v>
      </c>
      <c r="P118" s="16"/>
      <c r="Q118" s="17"/>
      <c r="R118" s="16"/>
      <c r="S118" s="17" t="s">
        <v>119</v>
      </c>
      <c r="T118" s="18" t="n">
        <f>669.58</f>
        <v>669.58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437</v>
      </c>
      <c r="C119" s="14" t="s">
        <v>438</v>
      </c>
      <c r="D119" s="22"/>
      <c r="E119" s="14" t="s">
        <v>46</v>
      </c>
      <c r="F119" s="15" t="s">
        <v>439</v>
      </c>
      <c r="G119" s="15" t="s">
        <v>440</v>
      </c>
      <c r="H119" s="16" t="s">
        <v>51</v>
      </c>
      <c r="I119" s="17" t="s">
        <v>441</v>
      </c>
      <c r="J119" s="16" t="s">
        <v>313</v>
      </c>
      <c r="K119" s="17" t="s">
        <v>442</v>
      </c>
      <c r="L119" s="16"/>
      <c r="M119" s="17"/>
      <c r="N119" s="16" t="s">
        <v>51</v>
      </c>
      <c r="O119" s="17" t="s">
        <v>443</v>
      </c>
      <c r="P119" s="16"/>
      <c r="Q119" s="17"/>
      <c r="R119" s="16" t="s">
        <v>53</v>
      </c>
      <c r="S119" s="17" t="s">
        <v>444</v>
      </c>
      <c r="T119" s="18" t="n">
        <f>18.26</f>
        <v>18.26</v>
      </c>
      <c r="U119" s="19" t="n">
        <f>46</f>
        <v>46.0</v>
      </c>
      <c r="V119" s="19"/>
      <c r="W119" s="23"/>
      <c r="X119" s="19" t="n">
        <f>8400500</f>
        <v>8400500.0</v>
      </c>
      <c r="Y119" s="19"/>
      <c r="Z119" s="23"/>
      <c r="AA119" s="16" t="s">
        <v>60</v>
      </c>
      <c r="AB119" s="20" t="n">
        <f>56</f>
        <v>56.0</v>
      </c>
      <c r="AC119" s="21" t="n">
        <f>7</f>
        <v>7.0</v>
      </c>
    </row>
    <row r="120">
      <c r="A120" s="13" t="s">
        <v>46</v>
      </c>
      <c r="B120" s="14" t="s">
        <v>437</v>
      </c>
      <c r="C120" s="14" t="s">
        <v>438</v>
      </c>
      <c r="D120" s="22"/>
      <c r="E120" s="14" t="s">
        <v>166</v>
      </c>
      <c r="F120" s="15" t="s">
        <v>445</v>
      </c>
      <c r="G120" s="15" t="s">
        <v>446</v>
      </c>
      <c r="H120" s="16" t="s">
        <v>218</v>
      </c>
      <c r="I120" s="17" t="s">
        <v>447</v>
      </c>
      <c r="J120" s="16" t="s">
        <v>67</v>
      </c>
      <c r="K120" s="17" t="s">
        <v>448</v>
      </c>
      <c r="L120" s="16"/>
      <c r="M120" s="17"/>
      <c r="N120" s="16" t="s">
        <v>64</v>
      </c>
      <c r="O120" s="17" t="s">
        <v>449</v>
      </c>
      <c r="P120" s="16"/>
      <c r="Q120" s="17"/>
      <c r="R120" s="16" t="s">
        <v>64</v>
      </c>
      <c r="S120" s="17" t="s">
        <v>450</v>
      </c>
      <c r="T120" s="18" t="n">
        <f>18.55</f>
        <v>18.55</v>
      </c>
      <c r="U120" s="19" t="n">
        <f>148</f>
        <v>148.0</v>
      </c>
      <c r="V120" s="19"/>
      <c r="W120" s="23"/>
      <c r="X120" s="19" t="n">
        <f>27225000</f>
        <v>2.7225E7</v>
      </c>
      <c r="Y120" s="19"/>
      <c r="Z120" s="23"/>
      <c r="AA120" s="16"/>
      <c r="AB120" s="20" t="n">
        <f>88</f>
        <v>88.0</v>
      </c>
      <c r="AC120" s="21" t="n">
        <f>17</f>
        <v>17.0</v>
      </c>
    </row>
    <row r="121">
      <c r="A121" s="13" t="s">
        <v>46</v>
      </c>
      <c r="B121" s="14" t="s">
        <v>437</v>
      </c>
      <c r="C121" s="14" t="s">
        <v>438</v>
      </c>
      <c r="D121" s="22"/>
      <c r="E121" s="14" t="s">
        <v>175</v>
      </c>
      <c r="F121" s="15" t="s">
        <v>451</v>
      </c>
      <c r="G121" s="15" t="s">
        <v>452</v>
      </c>
      <c r="H121" s="16" t="s">
        <v>51</v>
      </c>
      <c r="I121" s="17" t="s">
        <v>453</v>
      </c>
      <c r="J121" s="16" t="s">
        <v>51</v>
      </c>
      <c r="K121" s="17" t="s">
        <v>454</v>
      </c>
      <c r="L121" s="16"/>
      <c r="M121" s="17"/>
      <c r="N121" s="16" t="s">
        <v>113</v>
      </c>
      <c r="O121" s="17" t="s">
        <v>455</v>
      </c>
      <c r="P121" s="16"/>
      <c r="Q121" s="17"/>
      <c r="R121" s="16" t="s">
        <v>64</v>
      </c>
      <c r="S121" s="17" t="s">
        <v>456</v>
      </c>
      <c r="T121" s="18" t="n">
        <f>18.91</f>
        <v>18.91</v>
      </c>
      <c r="U121" s="19" t="n">
        <f>27</f>
        <v>27.0</v>
      </c>
      <c r="V121" s="19"/>
      <c r="W121" s="23"/>
      <c r="X121" s="19" t="n">
        <f>5154500</f>
        <v>5154500.0</v>
      </c>
      <c r="Y121" s="19"/>
      <c r="Z121" s="23"/>
      <c r="AA121" s="16"/>
      <c r="AB121" s="20" t="n">
        <f>21</f>
        <v>21.0</v>
      </c>
      <c r="AC121" s="21" t="n">
        <f>8</f>
        <v>8.0</v>
      </c>
    </row>
    <row r="122">
      <c r="A122" s="13" t="s">
        <v>46</v>
      </c>
      <c r="B122" s="14" t="s">
        <v>437</v>
      </c>
      <c r="C122" s="14" t="s">
        <v>438</v>
      </c>
      <c r="D122" s="22"/>
      <c r="E122" s="14" t="s">
        <v>61</v>
      </c>
      <c r="F122" s="15" t="s">
        <v>457</v>
      </c>
      <c r="G122" s="15" t="s">
        <v>458</v>
      </c>
      <c r="H122" s="16" t="s">
        <v>58</v>
      </c>
      <c r="I122" s="17" t="s">
        <v>459</v>
      </c>
      <c r="J122" s="16" t="s">
        <v>58</v>
      </c>
      <c r="K122" s="17" t="s">
        <v>459</v>
      </c>
      <c r="L122" s="16"/>
      <c r="M122" s="17"/>
      <c r="N122" s="16" t="s">
        <v>91</v>
      </c>
      <c r="O122" s="17" t="s">
        <v>448</v>
      </c>
      <c r="P122" s="16"/>
      <c r="Q122" s="17"/>
      <c r="R122" s="16" t="s">
        <v>91</v>
      </c>
      <c r="S122" s="17" t="s">
        <v>448</v>
      </c>
      <c r="T122" s="18" t="n">
        <f>19.56</f>
        <v>19.56</v>
      </c>
      <c r="U122" s="19" t="n">
        <f>6</f>
        <v>6.0</v>
      </c>
      <c r="V122" s="19"/>
      <c r="W122" s="23"/>
      <c r="X122" s="19" t="n">
        <f>1181500</f>
        <v>1181500.0</v>
      </c>
      <c r="Y122" s="19"/>
      <c r="Z122" s="23"/>
      <c r="AA122" s="16"/>
      <c r="AB122" s="20" t="n">
        <f>7</f>
        <v>7.0</v>
      </c>
      <c r="AC122" s="21" t="n">
        <f>6</f>
        <v>6.0</v>
      </c>
    </row>
    <row r="123">
      <c r="A123" s="13" t="s">
        <v>46</v>
      </c>
      <c r="B123" s="14" t="s">
        <v>437</v>
      </c>
      <c r="C123" s="14" t="s">
        <v>438</v>
      </c>
      <c r="D123" s="22"/>
      <c r="E123" s="14" t="s">
        <v>184</v>
      </c>
      <c r="F123" s="15" t="s">
        <v>460</v>
      </c>
      <c r="G123" s="15" t="s">
        <v>461</v>
      </c>
      <c r="H123" s="16"/>
      <c r="I123" s="17" t="s">
        <v>119</v>
      </c>
      <c r="J123" s="16"/>
      <c r="K123" s="17" t="s">
        <v>119</v>
      </c>
      <c r="L123" s="16"/>
      <c r="M123" s="17"/>
      <c r="N123" s="16"/>
      <c r="O123" s="17" t="s">
        <v>119</v>
      </c>
      <c r="P123" s="16"/>
      <c r="Q123" s="17"/>
      <c r="R123" s="16"/>
      <c r="S123" s="17" t="s">
        <v>119</v>
      </c>
      <c r="T123" s="18" t="n">
        <f>19.52</f>
        <v>19.52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n">
        <f>1</f>
        <v>1.0</v>
      </c>
      <c r="AC123" s="21" t="str">
        <f>"－"</f>
        <v>－</v>
      </c>
    </row>
    <row r="124">
      <c r="A124" s="13" t="s">
        <v>46</v>
      </c>
      <c r="B124" s="14" t="s">
        <v>437</v>
      </c>
      <c r="C124" s="14" t="s">
        <v>438</v>
      </c>
      <c r="D124" s="22"/>
      <c r="E124" s="14" t="s">
        <v>462</v>
      </c>
      <c r="F124" s="15" t="s">
        <v>463</v>
      </c>
      <c r="G124" s="15" t="s">
        <v>464</v>
      </c>
      <c r="H124" s="16"/>
      <c r="I124" s="17" t="s">
        <v>119</v>
      </c>
      <c r="J124" s="16"/>
      <c r="K124" s="17" t="s">
        <v>119</v>
      </c>
      <c r="L124" s="16"/>
      <c r="M124" s="17"/>
      <c r="N124" s="16"/>
      <c r="O124" s="17" t="s">
        <v>119</v>
      </c>
      <c r="P124" s="16"/>
      <c r="Q124" s="17"/>
      <c r="R124" s="16"/>
      <c r="S124" s="17" t="s">
        <v>119</v>
      </c>
      <c r="T124" s="18" t="n">
        <f>19.54</f>
        <v>19.54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437</v>
      </c>
      <c r="C125" s="14" t="s">
        <v>438</v>
      </c>
      <c r="D125" s="22"/>
      <c r="E125" s="14" t="s">
        <v>71</v>
      </c>
      <c r="F125" s="15" t="s">
        <v>465</v>
      </c>
      <c r="G125" s="15" t="s">
        <v>466</v>
      </c>
      <c r="H125" s="16"/>
      <c r="I125" s="17" t="s">
        <v>119</v>
      </c>
      <c r="J125" s="16"/>
      <c r="K125" s="17" t="s">
        <v>119</v>
      </c>
      <c r="L125" s="16"/>
      <c r="M125" s="17"/>
      <c r="N125" s="16"/>
      <c r="O125" s="17" t="s">
        <v>119</v>
      </c>
      <c r="P125" s="16"/>
      <c r="Q125" s="17"/>
      <c r="R125" s="16"/>
      <c r="S125" s="17" t="s">
        <v>119</v>
      </c>
      <c r="T125" s="18" t="n">
        <f>19.62</f>
        <v>19.62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n">
        <f>1</f>
        <v>1.0</v>
      </c>
      <c r="AC125" s="21" t="str">
        <f>"－"</f>
        <v>－</v>
      </c>
    </row>
    <row r="126">
      <c r="A126" s="13" t="s">
        <v>46</v>
      </c>
      <c r="B126" s="14" t="s">
        <v>437</v>
      </c>
      <c r="C126" s="14" t="s">
        <v>438</v>
      </c>
      <c r="D126" s="22"/>
      <c r="E126" s="14" t="s">
        <v>467</v>
      </c>
      <c r="F126" s="15" t="s">
        <v>397</v>
      </c>
      <c r="G126" s="15" t="s">
        <v>468</v>
      </c>
      <c r="H126" s="16"/>
      <c r="I126" s="17" t="s">
        <v>119</v>
      </c>
      <c r="J126" s="16"/>
      <c r="K126" s="17" t="s">
        <v>119</v>
      </c>
      <c r="L126" s="16"/>
      <c r="M126" s="17"/>
      <c r="N126" s="16"/>
      <c r="O126" s="17" t="s">
        <v>119</v>
      </c>
      <c r="P126" s="16"/>
      <c r="Q126" s="17"/>
      <c r="R126" s="16"/>
      <c r="S126" s="17" t="s">
        <v>119</v>
      </c>
      <c r="T126" s="18" t="n">
        <f>19.79</f>
        <v>19.79</v>
      </c>
      <c r="U126" s="19" t="str">
        <f>"－"</f>
        <v>－</v>
      </c>
      <c r="V126" s="19"/>
      <c r="W126" s="23"/>
      <c r="X126" s="19" t="str">
        <f>"－"</f>
        <v>－</v>
      </c>
      <c r="Y126" s="19"/>
      <c r="Z126" s="23"/>
      <c r="AA126" s="16"/>
      <c r="AB126" s="20" t="str">
        <f>"－"</f>
        <v>－</v>
      </c>
      <c r="AC126" s="21" t="str">
        <f>"－"</f>
        <v>－</v>
      </c>
    </row>
    <row r="127">
      <c r="A127" s="13" t="s">
        <v>46</v>
      </c>
      <c r="B127" s="14" t="s">
        <v>437</v>
      </c>
      <c r="C127" s="14" t="s">
        <v>438</v>
      </c>
      <c r="D127" s="22"/>
      <c r="E127" s="14" t="s">
        <v>469</v>
      </c>
      <c r="F127" s="15" t="s">
        <v>470</v>
      </c>
      <c r="G127" s="15" t="s">
        <v>471</v>
      </c>
      <c r="H127" s="16"/>
      <c r="I127" s="17" t="s">
        <v>119</v>
      </c>
      <c r="J127" s="16"/>
      <c r="K127" s="17" t="s">
        <v>119</v>
      </c>
      <c r="L127" s="16"/>
      <c r="M127" s="17"/>
      <c r="N127" s="16"/>
      <c r="O127" s="17" t="s">
        <v>119</v>
      </c>
      <c r="P127" s="16"/>
      <c r="Q127" s="17"/>
      <c r="R127" s="16"/>
      <c r="S127" s="17" t="s">
        <v>119</v>
      </c>
      <c r="T127" s="18" t="n">
        <f>20.06</f>
        <v>20.06</v>
      </c>
      <c r="U127" s="19" t="str">
        <f>"－"</f>
        <v>－</v>
      </c>
      <c r="V127" s="19"/>
      <c r="W127" s="23"/>
      <c r="X127" s="19" t="str">
        <f>"－"</f>
        <v>－</v>
      </c>
      <c r="Y127" s="19"/>
      <c r="Z127" s="23"/>
      <c r="AA127" s="16"/>
      <c r="AB127" s="20" t="str">
        <f>"－"</f>
        <v>－</v>
      </c>
      <c r="AC127" s="21" t="str">
        <f>"－"</f>
        <v>－</v>
      </c>
    </row>
    <row r="128">
      <c r="A128" s="13" t="s">
        <v>46</v>
      </c>
      <c r="B128" s="14" t="s">
        <v>472</v>
      </c>
      <c r="C128" s="14" t="s">
        <v>473</v>
      </c>
      <c r="D128" s="22"/>
      <c r="E128" s="14" t="s">
        <v>46</v>
      </c>
      <c r="F128" s="15" t="s">
        <v>80</v>
      </c>
      <c r="G128" s="15" t="s">
        <v>50</v>
      </c>
      <c r="H128" s="16"/>
      <c r="I128" s="17" t="s">
        <v>119</v>
      </c>
      <c r="J128" s="16"/>
      <c r="K128" s="17" t="s">
        <v>119</v>
      </c>
      <c r="L128" s="16"/>
      <c r="M128" s="17"/>
      <c r="N128" s="16"/>
      <c r="O128" s="17" t="s">
        <v>119</v>
      </c>
      <c r="P128" s="16"/>
      <c r="Q128" s="17"/>
      <c r="R128" s="16"/>
      <c r="S128" s="17" t="s">
        <v>119</v>
      </c>
      <c r="T128" s="18" t="n">
        <f>3182.06</f>
        <v>3182.06</v>
      </c>
      <c r="U128" s="19" t="str">
        <f>"－"</f>
        <v>－</v>
      </c>
      <c r="V128" s="19"/>
      <c r="W128" s="23"/>
      <c r="X128" s="19" t="str">
        <f>"－"</f>
        <v>－</v>
      </c>
      <c r="Y128" s="19"/>
      <c r="Z128" s="23"/>
      <c r="AA128" s="16" t="s">
        <v>60</v>
      </c>
      <c r="AB128" s="20" t="str">
        <f>"－"</f>
        <v>－</v>
      </c>
      <c r="AC128" s="21" t="str">
        <f>"－"</f>
        <v>－</v>
      </c>
    </row>
    <row r="129">
      <c r="A129" s="13" t="s">
        <v>46</v>
      </c>
      <c r="B129" s="14" t="s">
        <v>472</v>
      </c>
      <c r="C129" s="14" t="s">
        <v>473</v>
      </c>
      <c r="D129" s="22"/>
      <c r="E129" s="14" t="s">
        <v>61</v>
      </c>
      <c r="F129" s="15" t="s">
        <v>154</v>
      </c>
      <c r="G129" s="15" t="s">
        <v>63</v>
      </c>
      <c r="H129" s="16"/>
      <c r="I129" s="17" t="s">
        <v>119</v>
      </c>
      <c r="J129" s="16"/>
      <c r="K129" s="17" t="s">
        <v>119</v>
      </c>
      <c r="L129" s="16"/>
      <c r="M129" s="17"/>
      <c r="N129" s="16"/>
      <c r="O129" s="17" t="s">
        <v>119</v>
      </c>
      <c r="P129" s="16"/>
      <c r="Q129" s="17"/>
      <c r="R129" s="16"/>
      <c r="S129" s="17" t="s">
        <v>119</v>
      </c>
      <c r="T129" s="18" t="n">
        <f>3168.5</f>
        <v>3168.5</v>
      </c>
      <c r="U129" s="19" t="str">
        <f>"－"</f>
        <v>－</v>
      </c>
      <c r="V129" s="19"/>
      <c r="W129" s="23"/>
      <c r="X129" s="19" t="str">
        <f>"－"</f>
        <v>－</v>
      </c>
      <c r="Y129" s="19"/>
      <c r="Z129" s="23"/>
      <c r="AA129" s="16"/>
      <c r="AB129" s="20" t="str">
        <f>"－"</f>
        <v>－</v>
      </c>
      <c r="AC129" s="21" t="str">
        <f>"－"</f>
        <v>－</v>
      </c>
    </row>
    <row r="130">
      <c r="A130" s="13" t="s">
        <v>46</v>
      </c>
      <c r="B130" s="14" t="s">
        <v>472</v>
      </c>
      <c r="C130" s="14" t="s">
        <v>473</v>
      </c>
      <c r="D130" s="22"/>
      <c r="E130" s="14" t="s">
        <v>71</v>
      </c>
      <c r="F130" s="15" t="s">
        <v>97</v>
      </c>
      <c r="G130" s="15" t="s">
        <v>72</v>
      </c>
      <c r="H130" s="16"/>
      <c r="I130" s="17" t="s">
        <v>119</v>
      </c>
      <c r="J130" s="16"/>
      <c r="K130" s="17" t="s">
        <v>119</v>
      </c>
      <c r="L130" s="16"/>
      <c r="M130" s="17"/>
      <c r="N130" s="16"/>
      <c r="O130" s="17" t="s">
        <v>119</v>
      </c>
      <c r="P130" s="16"/>
      <c r="Q130" s="17"/>
      <c r="R130" s="16"/>
      <c r="S130" s="17" t="s">
        <v>119</v>
      </c>
      <c r="T130" s="18" t="n">
        <f>3141.88</f>
        <v>3141.88</v>
      </c>
      <c r="U130" s="19" t="str">
        <f>"－"</f>
        <v>－</v>
      </c>
      <c r="V130" s="19"/>
      <c r="W130" s="23"/>
      <c r="X130" s="19" t="str">
        <f>"－"</f>
        <v>－</v>
      </c>
      <c r="Y130" s="19"/>
      <c r="Z130" s="23"/>
      <c r="AA130" s="16"/>
      <c r="AB130" s="20" t="str">
        <f>"－"</f>
        <v>－</v>
      </c>
      <c r="AC130" s="21" t="str">
        <f>"－"</f>
        <v>－</v>
      </c>
    </row>
    <row r="131">
      <c r="A131" s="13" t="s">
        <v>46</v>
      </c>
      <c r="B131" s="14" t="s">
        <v>472</v>
      </c>
      <c r="C131" s="14" t="s">
        <v>473</v>
      </c>
      <c r="D131" s="22"/>
      <c r="E131" s="14" t="s">
        <v>79</v>
      </c>
      <c r="F131" s="15" t="s">
        <v>157</v>
      </c>
      <c r="G131" s="15" t="s">
        <v>81</v>
      </c>
      <c r="H131" s="16"/>
      <c r="I131" s="17" t="s">
        <v>119</v>
      </c>
      <c r="J131" s="16"/>
      <c r="K131" s="17" t="s">
        <v>119</v>
      </c>
      <c r="L131" s="16"/>
      <c r="M131" s="17"/>
      <c r="N131" s="16"/>
      <c r="O131" s="17" t="s">
        <v>119</v>
      </c>
      <c r="P131" s="16"/>
      <c r="Q131" s="17"/>
      <c r="R131" s="16"/>
      <c r="S131" s="17" t="s">
        <v>119</v>
      </c>
      <c r="T131" s="18" t="n">
        <f>3130.5</f>
        <v>3130.5</v>
      </c>
      <c r="U131" s="19" t="str">
        <f>"－"</f>
        <v>－</v>
      </c>
      <c r="V131" s="19"/>
      <c r="W131" s="23"/>
      <c r="X131" s="19" t="str">
        <f>"－"</f>
        <v>－</v>
      </c>
      <c r="Y131" s="19"/>
      <c r="Z131" s="23"/>
      <c r="AA131" s="16"/>
      <c r="AB131" s="20" t="str">
        <f>"－"</f>
        <v>－</v>
      </c>
      <c r="AC131" s="21" t="str">
        <f>"－"</f>
        <v>－</v>
      </c>
    </row>
    <row r="132">
      <c r="A132" s="13" t="s">
        <v>46</v>
      </c>
      <c r="B132" s="14" t="s">
        <v>474</v>
      </c>
      <c r="C132" s="14" t="s">
        <v>475</v>
      </c>
      <c r="D132" s="22"/>
      <c r="E132" s="14" t="s">
        <v>46</v>
      </c>
      <c r="F132" s="15" t="s">
        <v>80</v>
      </c>
      <c r="G132" s="15" t="s">
        <v>50</v>
      </c>
      <c r="H132" s="16"/>
      <c r="I132" s="17" t="s">
        <v>119</v>
      </c>
      <c r="J132" s="16"/>
      <c r="K132" s="17" t="s">
        <v>119</v>
      </c>
      <c r="L132" s="16"/>
      <c r="M132" s="17"/>
      <c r="N132" s="16"/>
      <c r="O132" s="17" t="s">
        <v>119</v>
      </c>
      <c r="P132" s="16"/>
      <c r="Q132" s="17"/>
      <c r="R132" s="16"/>
      <c r="S132" s="17" t="s">
        <v>119</v>
      </c>
      <c r="T132" s="18" t="n">
        <f>1898</f>
        <v>1898.0</v>
      </c>
      <c r="U132" s="19" t="str">
        <f>"－"</f>
        <v>－</v>
      </c>
      <c r="V132" s="19"/>
      <c r="W132" s="23"/>
      <c r="X132" s="19" t="str">
        <f>"－"</f>
        <v>－</v>
      </c>
      <c r="Y132" s="19"/>
      <c r="Z132" s="23"/>
      <c r="AA132" s="16" t="s">
        <v>60</v>
      </c>
      <c r="AB132" s="20" t="str">
        <f>"－"</f>
        <v>－</v>
      </c>
      <c r="AC132" s="21" t="str">
        <f>"－"</f>
        <v>－</v>
      </c>
    </row>
    <row r="133">
      <c r="A133" s="13" t="s">
        <v>46</v>
      </c>
      <c r="B133" s="14" t="s">
        <v>474</v>
      </c>
      <c r="C133" s="14" t="s">
        <v>475</v>
      </c>
      <c r="D133" s="22"/>
      <c r="E133" s="14" t="s">
        <v>61</v>
      </c>
      <c r="F133" s="15" t="s">
        <v>154</v>
      </c>
      <c r="G133" s="15" t="s">
        <v>63</v>
      </c>
      <c r="H133" s="16"/>
      <c r="I133" s="17" t="s">
        <v>119</v>
      </c>
      <c r="J133" s="16"/>
      <c r="K133" s="17" t="s">
        <v>119</v>
      </c>
      <c r="L133" s="16"/>
      <c r="M133" s="17"/>
      <c r="N133" s="16"/>
      <c r="O133" s="17" t="s">
        <v>119</v>
      </c>
      <c r="P133" s="16"/>
      <c r="Q133" s="17"/>
      <c r="R133" s="16"/>
      <c r="S133" s="17" t="s">
        <v>119</v>
      </c>
      <c r="T133" s="18" t="n">
        <f>1887.73</f>
        <v>1887.73</v>
      </c>
      <c r="U133" s="19" t="str">
        <f>"－"</f>
        <v>－</v>
      </c>
      <c r="V133" s="19"/>
      <c r="W133" s="23"/>
      <c r="X133" s="19" t="str">
        <f>"－"</f>
        <v>－</v>
      </c>
      <c r="Y133" s="19"/>
      <c r="Z133" s="23"/>
      <c r="AA133" s="16"/>
      <c r="AB133" s="20" t="str">
        <f>"－"</f>
        <v>－</v>
      </c>
      <c r="AC133" s="21" t="str">
        <f>"－"</f>
        <v>－</v>
      </c>
    </row>
    <row r="134">
      <c r="A134" s="13" t="s">
        <v>46</v>
      </c>
      <c r="B134" s="14" t="s">
        <v>474</v>
      </c>
      <c r="C134" s="14" t="s">
        <v>475</v>
      </c>
      <c r="D134" s="22"/>
      <c r="E134" s="14" t="s">
        <v>71</v>
      </c>
      <c r="F134" s="15" t="s">
        <v>97</v>
      </c>
      <c r="G134" s="15" t="s">
        <v>72</v>
      </c>
      <c r="H134" s="16"/>
      <c r="I134" s="17" t="s">
        <v>119</v>
      </c>
      <c r="J134" s="16"/>
      <c r="K134" s="17" t="s">
        <v>119</v>
      </c>
      <c r="L134" s="16"/>
      <c r="M134" s="17"/>
      <c r="N134" s="16"/>
      <c r="O134" s="17" t="s">
        <v>119</v>
      </c>
      <c r="P134" s="16"/>
      <c r="Q134" s="17"/>
      <c r="R134" s="16"/>
      <c r="S134" s="17" t="s">
        <v>119</v>
      </c>
      <c r="T134" s="18" t="n">
        <f>1871.83</f>
        <v>1871.83</v>
      </c>
      <c r="U134" s="19" t="str">
        <f>"－"</f>
        <v>－</v>
      </c>
      <c r="V134" s="19"/>
      <c r="W134" s="23"/>
      <c r="X134" s="19" t="str">
        <f>"－"</f>
        <v>－</v>
      </c>
      <c r="Y134" s="19"/>
      <c r="Z134" s="23"/>
      <c r="AA134" s="16"/>
      <c r="AB134" s="20" t="str">
        <f>"－"</f>
        <v>－</v>
      </c>
      <c r="AC134" s="21" t="str">
        <f>"－"</f>
        <v>－</v>
      </c>
    </row>
    <row r="135">
      <c r="A135" s="13" t="s">
        <v>46</v>
      </c>
      <c r="B135" s="14" t="s">
        <v>474</v>
      </c>
      <c r="C135" s="14" t="s">
        <v>475</v>
      </c>
      <c r="D135" s="22"/>
      <c r="E135" s="14" t="s">
        <v>79</v>
      </c>
      <c r="F135" s="15" t="s">
        <v>157</v>
      </c>
      <c r="G135" s="15" t="s">
        <v>81</v>
      </c>
      <c r="H135" s="16"/>
      <c r="I135" s="17" t="s">
        <v>119</v>
      </c>
      <c r="J135" s="16"/>
      <c r="K135" s="17" t="s">
        <v>119</v>
      </c>
      <c r="L135" s="16"/>
      <c r="M135" s="17"/>
      <c r="N135" s="16"/>
      <c r="O135" s="17" t="s">
        <v>119</v>
      </c>
      <c r="P135" s="16"/>
      <c r="Q135" s="17"/>
      <c r="R135" s="16"/>
      <c r="S135" s="17" t="s">
        <v>119</v>
      </c>
      <c r="T135" s="18" t="n">
        <f>1863.32</f>
        <v>1863.32</v>
      </c>
      <c r="U135" s="19" t="str">
        <f>"－"</f>
        <v>－</v>
      </c>
      <c r="V135" s="19"/>
      <c r="W135" s="23"/>
      <c r="X135" s="19" t="str">
        <f>"－"</f>
        <v>－</v>
      </c>
      <c r="Y135" s="19"/>
      <c r="Z135" s="23"/>
      <c r="AA135" s="16"/>
      <c r="AB135" s="20" t="str">
        <f>"－"</f>
        <v>－</v>
      </c>
      <c r="AC135" s="21" t="str">
        <f>"－"</f>
        <v>－</v>
      </c>
    </row>
    <row r="136">
      <c r="A136" s="13" t="s">
        <v>46</v>
      </c>
      <c r="B136" s="14" t="s">
        <v>476</v>
      </c>
      <c r="C136" s="14" t="s">
        <v>477</v>
      </c>
      <c r="D136" s="22"/>
      <c r="E136" s="14" t="s">
        <v>46</v>
      </c>
      <c r="F136" s="15" t="s">
        <v>80</v>
      </c>
      <c r="G136" s="15" t="s">
        <v>50</v>
      </c>
      <c r="H136" s="16"/>
      <c r="I136" s="17" t="s">
        <v>119</v>
      </c>
      <c r="J136" s="16"/>
      <c r="K136" s="17" t="s">
        <v>119</v>
      </c>
      <c r="L136" s="16"/>
      <c r="M136" s="17"/>
      <c r="N136" s="16"/>
      <c r="O136" s="17" t="s">
        <v>119</v>
      </c>
      <c r="P136" s="16"/>
      <c r="Q136" s="17"/>
      <c r="R136" s="16"/>
      <c r="S136" s="17" t="s">
        <v>119</v>
      </c>
      <c r="T136" s="18" t="n">
        <f>38265.56</f>
        <v>38265.56</v>
      </c>
      <c r="U136" s="19" t="str">
        <f>"－"</f>
        <v>－</v>
      </c>
      <c r="V136" s="19"/>
      <c r="W136" s="23"/>
      <c r="X136" s="19" t="str">
        <f>"－"</f>
        <v>－</v>
      </c>
      <c r="Y136" s="19"/>
      <c r="Z136" s="23"/>
      <c r="AA136" s="16" t="s">
        <v>60</v>
      </c>
      <c r="AB136" s="20" t="str">
        <f>"－"</f>
        <v>－</v>
      </c>
      <c r="AC136" s="21" t="str">
        <f>"－"</f>
        <v>－</v>
      </c>
    </row>
    <row r="137">
      <c r="A137" s="13" t="s">
        <v>46</v>
      </c>
      <c r="B137" s="14" t="s">
        <v>476</v>
      </c>
      <c r="C137" s="14" t="s">
        <v>477</v>
      </c>
      <c r="D137" s="22"/>
      <c r="E137" s="14" t="s">
        <v>61</v>
      </c>
      <c r="F137" s="15" t="s">
        <v>154</v>
      </c>
      <c r="G137" s="15" t="s">
        <v>63</v>
      </c>
      <c r="H137" s="16"/>
      <c r="I137" s="17" t="s">
        <v>119</v>
      </c>
      <c r="J137" s="16"/>
      <c r="K137" s="17" t="s">
        <v>119</v>
      </c>
      <c r="L137" s="16"/>
      <c r="M137" s="17"/>
      <c r="N137" s="16"/>
      <c r="O137" s="17" t="s">
        <v>119</v>
      </c>
      <c r="P137" s="16"/>
      <c r="Q137" s="17"/>
      <c r="R137" s="16"/>
      <c r="S137" s="17" t="s">
        <v>119</v>
      </c>
      <c r="T137" s="18" t="n">
        <f>38296</f>
        <v>38296.0</v>
      </c>
      <c r="U137" s="19" t="str">
        <f>"－"</f>
        <v>－</v>
      </c>
      <c r="V137" s="19"/>
      <c r="W137" s="23"/>
      <c r="X137" s="19" t="str">
        <f>"－"</f>
        <v>－</v>
      </c>
      <c r="Y137" s="19"/>
      <c r="Z137" s="23"/>
      <c r="AA137" s="16"/>
      <c r="AB137" s="20" t="str">
        <f>"－"</f>
        <v>－</v>
      </c>
      <c r="AC137" s="21" t="str">
        <f>"－"</f>
        <v>－</v>
      </c>
    </row>
    <row r="138">
      <c r="A138" s="13" t="s">
        <v>46</v>
      </c>
      <c r="B138" s="14" t="s">
        <v>476</v>
      </c>
      <c r="C138" s="14" t="s">
        <v>477</v>
      </c>
      <c r="D138" s="22"/>
      <c r="E138" s="14" t="s">
        <v>71</v>
      </c>
      <c r="F138" s="15" t="s">
        <v>97</v>
      </c>
      <c r="G138" s="15" t="s">
        <v>72</v>
      </c>
      <c r="H138" s="16"/>
      <c r="I138" s="17" t="s">
        <v>119</v>
      </c>
      <c r="J138" s="16"/>
      <c r="K138" s="17" t="s">
        <v>119</v>
      </c>
      <c r="L138" s="16"/>
      <c r="M138" s="17"/>
      <c r="N138" s="16"/>
      <c r="O138" s="17" t="s">
        <v>119</v>
      </c>
      <c r="P138" s="16"/>
      <c r="Q138" s="17"/>
      <c r="R138" s="16"/>
      <c r="S138" s="17" t="s">
        <v>119</v>
      </c>
      <c r="T138" s="18" t="n">
        <f>38071.5</f>
        <v>38071.5</v>
      </c>
      <c r="U138" s="19" t="str">
        <f>"－"</f>
        <v>－</v>
      </c>
      <c r="V138" s="19"/>
      <c r="W138" s="23"/>
      <c r="X138" s="19" t="str">
        <f>"－"</f>
        <v>－</v>
      </c>
      <c r="Y138" s="19"/>
      <c r="Z138" s="23"/>
      <c r="AA138" s="16"/>
      <c r="AB138" s="20" t="str">
        <f>"－"</f>
        <v>－</v>
      </c>
      <c r="AC138" s="21" t="str">
        <f>"－"</f>
        <v>－</v>
      </c>
    </row>
    <row r="139">
      <c r="A139" s="13" t="s">
        <v>46</v>
      </c>
      <c r="B139" s="14" t="s">
        <v>476</v>
      </c>
      <c r="C139" s="14" t="s">
        <v>477</v>
      </c>
      <c r="D139" s="22"/>
      <c r="E139" s="14" t="s">
        <v>79</v>
      </c>
      <c r="F139" s="15" t="s">
        <v>157</v>
      </c>
      <c r="G139" s="15" t="s">
        <v>81</v>
      </c>
      <c r="H139" s="16"/>
      <c r="I139" s="17" t="s">
        <v>119</v>
      </c>
      <c r="J139" s="16"/>
      <c r="K139" s="17" t="s">
        <v>119</v>
      </c>
      <c r="L139" s="16"/>
      <c r="M139" s="17"/>
      <c r="N139" s="16"/>
      <c r="O139" s="17" t="s">
        <v>119</v>
      </c>
      <c r="P139" s="16"/>
      <c r="Q139" s="17"/>
      <c r="R139" s="16"/>
      <c r="S139" s="17" t="s">
        <v>119</v>
      </c>
      <c r="T139" s="18" t="n">
        <f>38093.64</f>
        <v>38093.64</v>
      </c>
      <c r="U139" s="19" t="str">
        <f>"－"</f>
        <v>－</v>
      </c>
      <c r="V139" s="19"/>
      <c r="W139" s="23"/>
      <c r="X139" s="19" t="str">
        <f>"－"</f>
        <v>－</v>
      </c>
      <c r="Y139" s="19"/>
      <c r="Z139" s="23"/>
      <c r="AA139" s="16"/>
      <c r="AB139" s="20" t="str">
        <f>"－"</f>
        <v>－</v>
      </c>
      <c r="AC139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