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<sst xmlns="http://schemas.openxmlformats.org/spreadsheetml/2006/main" count="1554" uniqueCount="440">
  <si>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</si>
  <si>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</si>
  <si>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</si>
  <si>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</si>
  <si>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</si>
  <si>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</si>
  <si>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</si>
  <si>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</si>
  <si>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</si>
  <si>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</si>
  <si>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</si>
  <si>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</si>
  <si>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</si>
  <si>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</si>
  <si>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</si>
  <si>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</si>
  <si>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</si>
  <si>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</si>
  <si>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</si>
  <si>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</si>
  <si>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</si>
  <si>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</si>
  <si>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</si>
  <si>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</si>
  <si>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</si>
  <si>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</si>
  <si>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</si>
  <si>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</si>
  <si>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</si>
  <si>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</si>
  <si>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</si>
  <si>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</si>
  <si>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</si>
  <si>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</si>
  <si>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</si>
  <si>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</si>
  <si>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</si>
  <si>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</si>
  <si>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</si>
  <si>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</si>
  <si>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</si>
  <si>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</si>
  <si>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</si>
  <si>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</si>
  <si>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</si>
  <si>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</si>
  <si>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2024/10</t>
  </si>
  <si>
    <t>日経225先物</t>
  </si>
  <si>
    <t>Nikkei 225 Futures</t>
  </si>
  <si>
    <t>2024/12</t>
  </si>
  <si>
    <t>2018/07/17</t>
  </si>
  <si>
    <t>2024/12/12</t>
  </si>
  <si>
    <t>01</t>
  </si>
  <si>
    <t>37,980</t>
  </si>
  <si>
    <t>15</t>
  </si>
  <si>
    <t>40,300</t>
  </si>
  <si>
    <t>40,300.0000</t>
  </si>
  <si>
    <t>28</t>
  </si>
  <si>
    <t>37,550</t>
  </si>
  <si>
    <t>37,600.0000</t>
  </si>
  <si>
    <t>31</t>
  </si>
  <si>
    <t>39,060</t>
  </si>
  <si>
    <t>2025/03</t>
  </si>
  <si>
    <t>2023/09/08</t>
  </si>
  <si>
    <t>2025/03/13</t>
  </si>
  <si>
    <t>38,060</t>
  </si>
  <si>
    <t>40,270</t>
  </si>
  <si>
    <t>40,200.5000</t>
  </si>
  <si>
    <t>37,510</t>
  </si>
  <si>
    <t>37,610.0000</t>
  </si>
  <si>
    <t>39,050</t>
  </si>
  <si>
    <t>2025/06</t>
  </si>
  <si>
    <t>2025/06/12</t>
  </si>
  <si>
    <t>03</t>
  </si>
  <si>
    <t>38,230</t>
  </si>
  <si>
    <t>16</t>
  </si>
  <si>
    <t>39,530</t>
  </si>
  <si>
    <t>07</t>
  </si>
  <si>
    <t>39,200.0000</t>
  </si>
  <si>
    <t>37,360</t>
  </si>
  <si>
    <t>23</t>
  </si>
  <si>
    <t>38,100.0000</t>
  </si>
  <si>
    <t>38,600</t>
  </si>
  <si>
    <t>2025/09</t>
  </si>
  <si>
    <t>2024/03/08</t>
  </si>
  <si>
    <t>2025/09/11</t>
  </si>
  <si>
    <t>08</t>
  </si>
  <si>
    <t>38,800</t>
  </si>
  <si>
    <t>11</t>
  </si>
  <si>
    <t>39,270</t>
  </si>
  <si>
    <t>2025/12</t>
  </si>
  <si>
    <t>2025/12/11</t>
  </si>
  <si>
    <t>04</t>
  </si>
  <si>
    <t>38,150</t>
  </si>
  <si>
    <t>39,780</t>
  </si>
  <si>
    <t>39,775.0000</t>
  </si>
  <si>
    <t>37,560</t>
  </si>
  <si>
    <t>25</t>
  </si>
  <si>
    <t>37,684.0000</t>
  </si>
  <si>
    <t>2026/03</t>
  </si>
  <si>
    <t>2024/09/13</t>
  </si>
  <si>
    <t>2026/03/12</t>
  </si>
  <si>
    <t>37,470</t>
  </si>
  <si>
    <t>39,450</t>
  </si>
  <si>
    <t>37,260</t>
  </si>
  <si>
    <t>29</t>
  </si>
  <si>
    <t>38,010</t>
  </si>
  <si>
    <t>2026/06</t>
  </si>
  <si>
    <t>2026/06/11</t>
  </si>
  <si>
    <t>－</t>
  </si>
  <si>
    <t>2026/12</t>
  </si>
  <si>
    <t>2018/12/14</t>
  </si>
  <si>
    <t>2026/12/10</t>
  </si>
  <si>
    <t>37,640</t>
  </si>
  <si>
    <t>38,680</t>
  </si>
  <si>
    <t>39,300.0000</t>
  </si>
  <si>
    <t>37,500.0000</t>
  </si>
  <si>
    <t>37,820</t>
  </si>
  <si>
    <t>2027/06</t>
  </si>
  <si>
    <t>2019/06/14</t>
  </si>
  <si>
    <t>2027/06/10</t>
  </si>
  <si>
    <t>2027/12</t>
  </si>
  <si>
    <t>2019/12/13</t>
  </si>
  <si>
    <t>2027/12/09</t>
  </si>
  <si>
    <t>38,280</t>
  </si>
  <si>
    <t>2028/06</t>
  </si>
  <si>
    <t>2020/06/12</t>
  </si>
  <si>
    <t>2028/06/08</t>
  </si>
  <si>
    <t>2028/12</t>
  </si>
  <si>
    <t>2020/12/11</t>
  </si>
  <si>
    <t>2028/12/07</t>
  </si>
  <si>
    <t>37,000.0000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</si>
  <si>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</si>
  <si>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</si>
  <si>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</si>
  <si>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</si>
  <si>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</si>
  <si>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</si>
  <si>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</si>
  <si>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</si>
  <si>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</si>
  <si>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</si>
  <si>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</si>
  <si>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</si>
  <si>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</si>
  <si>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</si>
  <si>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</si>
  <si>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</si>
  <si>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</si>
  <si>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</si>
  <si>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</si>
  <si>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</si>
  <si>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</si>
  <si>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日経225mini</t>
  </si>
  <si>
    <t>Nikkei 225 mini</t>
  </si>
  <si>
    <t>2024/05/10</t>
  </si>
  <si>
    <t>2024/10/10</t>
  </si>
  <si>
    <t>37,945</t>
  </si>
  <si>
    <t>39,800</t>
  </si>
  <si>
    <t>39,780.0000</t>
  </si>
  <si>
    <t>02</t>
  </si>
  <si>
    <t>37,575</t>
  </si>
  <si>
    <t>37,594.8000</t>
  </si>
  <si>
    <t>10</t>
  </si>
  <si>
    <t>39,285</t>
  </si>
  <si>
    <t>*</t>
  </si>
  <si>
    <t>2024/11</t>
  </si>
  <si>
    <t>2024/07/12</t>
  </si>
  <si>
    <t>2024/11/07</t>
  </si>
  <si>
    <t>38,000</t>
  </si>
  <si>
    <t>40,285</t>
  </si>
  <si>
    <t>40,289.8000</t>
  </si>
  <si>
    <t>37,440</t>
  </si>
  <si>
    <t>37,545.0000</t>
  </si>
  <si>
    <t>39,020</t>
  </si>
  <si>
    <t>37,985</t>
  </si>
  <si>
    <t>40,305</t>
  </si>
  <si>
    <t>40,305.0000</t>
  </si>
  <si>
    <t>37,500</t>
  </si>
  <si>
    <t>2025/01</t>
  </si>
  <si>
    <t>2024/08/09</t>
  </si>
  <si>
    <t>2025/01/09</t>
  </si>
  <si>
    <t>40,250</t>
  </si>
  <si>
    <t>40,265.0000</t>
  </si>
  <si>
    <t>37,505</t>
  </si>
  <si>
    <t>37,639.9000</t>
  </si>
  <si>
    <t>39,070</t>
  </si>
  <si>
    <t>2025/02</t>
  </si>
  <si>
    <t>2024/10/11</t>
  </si>
  <si>
    <t>2025/02/13</t>
  </si>
  <si>
    <t>38,205</t>
  </si>
  <si>
    <t>40,145</t>
  </si>
  <si>
    <t>21</t>
  </si>
  <si>
    <t>39,095.1000</t>
  </si>
  <si>
    <t>37,215</t>
  </si>
  <si>
    <t>38,914.9000</t>
  </si>
  <si>
    <t>39,035</t>
  </si>
  <si>
    <t>37,940</t>
  </si>
  <si>
    <t>40,280</t>
  </si>
  <si>
    <t>40,254.9000</t>
  </si>
  <si>
    <t>37,575.1000</t>
  </si>
  <si>
    <t>39,045</t>
  </si>
  <si>
    <t>37,715</t>
  </si>
  <si>
    <t>40,040</t>
  </si>
  <si>
    <t>37,200</t>
  </si>
  <si>
    <t>39,005</t>
  </si>
  <si>
    <t>37,785</t>
  </si>
  <si>
    <t>40,000</t>
  </si>
  <si>
    <t>37,225</t>
  </si>
  <si>
    <t>38,750</t>
  </si>
  <si>
    <t>37,635</t>
  </si>
  <si>
    <t>39,495.0000</t>
  </si>
  <si>
    <t>37,000</t>
  </si>
  <si>
    <t>38,635</t>
  </si>
  <si>
    <t>37,660</t>
  </si>
  <si>
    <t>39,705</t>
  </si>
  <si>
    <t>37,150</t>
  </si>
  <si>
    <t>38,685</t>
  </si>
  <si>
    <t>37,880</t>
  </si>
  <si>
    <t>39,500</t>
  </si>
  <si>
    <t>36,895</t>
  </si>
  <si>
    <t>38,400</t>
  </si>
  <si>
    <t>37,160</t>
  </si>
  <si>
    <t>39,315</t>
  </si>
  <si>
    <t>36,750</t>
  </si>
  <si>
    <t>37,990</t>
  </si>
  <si>
    <t>39,000</t>
  </si>
  <si>
    <t>36,240</t>
  </si>
  <si>
    <t>30</t>
  </si>
  <si>
    <t>37,025</t>
  </si>
  <si>
    <t>36,400</t>
  </si>
  <si>
    <t>37,690</t>
  </si>
  <si>
    <t>36,995</t>
  </si>
  <si>
    <t>39,255</t>
  </si>
  <si>
    <t>36,640</t>
  </si>
  <si>
    <t>37,685</t>
  </si>
  <si>
    <t>36,600</t>
  </si>
  <si>
    <t>36,200</t>
  </si>
  <si>
    <t>37,455</t>
  </si>
  <si>
    <t>36,455</t>
  </si>
  <si>
    <t>38,370</t>
  </si>
  <si>
    <t>35,860</t>
  </si>
  <si>
    <t>37,760</t>
  </si>
  <si>
    <t>日経225マイクロ先物</t>
  </si>
  <si>
    <t>Nikkei 225 Micro Futures</t>
  </si>
  <si>
    <t>37,580</t>
  </si>
  <si>
    <t>39,290</t>
  </si>
  <si>
    <t>37,805</t>
  </si>
  <si>
    <t>39,105</t>
  </si>
  <si>
    <t>39,490</t>
  </si>
  <si>
    <t>37,400</t>
  </si>
  <si>
    <t>37,935</t>
  </si>
  <si>
    <t>TOPIX先物</t>
  </si>
  <si>
    <t>TOPIX Futures</t>
  </si>
  <si>
    <t>2,650.5</t>
  </si>
  <si>
    <t>2,769.0</t>
  </si>
  <si>
    <t>2,915.0000</t>
  </si>
  <si>
    <t>2,602.0</t>
  </si>
  <si>
    <t>2,605.5000</t>
  </si>
  <si>
    <t>2,694.5</t>
  </si>
  <si>
    <t>2,699.4000</t>
  </si>
  <si>
    <t>2,620.0000</t>
  </si>
  <si>
    <t>2,682.7500</t>
  </si>
  <si>
    <t>2,573.1000</t>
  </si>
  <si>
    <t>ミニTOPIX先物</t>
  </si>
  <si>
    <t>mini-TOPIX Futures</t>
  </si>
  <si>
    <t>2,649.50</t>
  </si>
  <si>
    <t>2,769.00</t>
  </si>
  <si>
    <t>2,760.4500</t>
  </si>
  <si>
    <t>2,600.50</t>
  </si>
  <si>
    <t>2,604.3000</t>
  </si>
  <si>
    <t>2,695.00</t>
  </si>
  <si>
    <t>2,687.50</t>
  </si>
  <si>
    <t>2,773.50</t>
  </si>
  <si>
    <t>2,756.7000</t>
  </si>
  <si>
    <t>2,610.00</t>
  </si>
  <si>
    <t>09</t>
  </si>
  <si>
    <t>2,726.3000</t>
  </si>
  <si>
    <t>2,704.25</t>
  </si>
  <si>
    <t>JPXプライム150指数先物</t>
  </si>
  <si>
    <t>JPX Prime 150 Index Futures</t>
  </si>
  <si>
    <t>2024/03/18</t>
  </si>
  <si>
    <t>1,210.5</t>
  </si>
  <si>
    <t>1,208.0</t>
  </si>
  <si>
    <t>JPX日経インデックス400先物</t>
  </si>
  <si>
    <t>JPX-Nikkei Index 400 Futures</t>
  </si>
  <si>
    <t>24,240</t>
  </si>
  <si>
    <t>25,345</t>
  </si>
  <si>
    <t>25,139.9000</t>
  </si>
  <si>
    <t>23,550</t>
  </si>
  <si>
    <t>23,810.1000</t>
  </si>
  <si>
    <t>24,605</t>
  </si>
  <si>
    <t>TOPIX Core30先物</t>
  </si>
  <si>
    <t>TOPIX Core30 Futures</t>
  </si>
  <si>
    <t>東証銀行業株価指数先物</t>
  </si>
  <si>
    <t>TOPIX Banks Index Futures</t>
  </si>
  <si>
    <t>306.6</t>
  </si>
  <si>
    <t>18</t>
  </si>
  <si>
    <t>328.0</t>
  </si>
  <si>
    <t>327.0000</t>
  </si>
  <si>
    <t>308.3874</t>
  </si>
  <si>
    <t>327.0</t>
  </si>
  <si>
    <t>東証REIT指数先物</t>
  </si>
  <si>
    <t>TSE REIT Index Futures</t>
  </si>
  <si>
    <t>1,738.0</t>
  </si>
  <si>
    <t>1,718.0000</t>
  </si>
  <si>
    <t>1,670.0</t>
  </si>
  <si>
    <t>24</t>
  </si>
  <si>
    <t>1,665.0000</t>
  </si>
  <si>
    <t>1,674.5</t>
  </si>
  <si>
    <t>RNプライム指数先物</t>
  </si>
  <si>
    <t>RN Prime Index Futures</t>
  </si>
  <si>
    <t>東証グロース市場250指数先物</t>
  </si>
  <si>
    <t>TSE Growth Market 250 Index Futures</t>
  </si>
  <si>
    <t>640.0</t>
  </si>
  <si>
    <t>656.0</t>
  </si>
  <si>
    <t>667.0000</t>
  </si>
  <si>
    <t>567.0</t>
  </si>
  <si>
    <t>566.0000</t>
  </si>
  <si>
    <t>613.0</t>
  </si>
  <si>
    <t>633.0</t>
  </si>
  <si>
    <t>647.0</t>
  </si>
  <si>
    <t>644.1000</t>
  </si>
  <si>
    <t>560.0</t>
  </si>
  <si>
    <t>569.9000</t>
  </si>
  <si>
    <t>609.0</t>
  </si>
  <si>
    <t>626.0</t>
  </si>
  <si>
    <t>635.0</t>
  </si>
  <si>
    <t>550.0</t>
  </si>
  <si>
    <t>600.0</t>
  </si>
  <si>
    <t>575.0</t>
  </si>
  <si>
    <t>NYダウ先物</t>
  </si>
  <si>
    <t>DJIA Futures</t>
  </si>
  <si>
    <t>2023/12/18</t>
  </si>
  <si>
    <t>2024/12/20</t>
  </si>
  <si>
    <t>42,549</t>
  </si>
  <si>
    <t>43,538</t>
  </si>
  <si>
    <t>43,448.1000</t>
  </si>
  <si>
    <t>42,095</t>
  </si>
  <si>
    <t>42,194.9000</t>
  </si>
  <si>
    <t>42,273</t>
  </si>
  <si>
    <t>2025/03/21</t>
  </si>
  <si>
    <t>42,651</t>
  </si>
  <si>
    <t>43,867</t>
  </si>
  <si>
    <t>43,551.1000</t>
  </si>
  <si>
    <t>42,500</t>
  </si>
  <si>
    <t>42,728</t>
  </si>
  <si>
    <t>2024/06/24</t>
  </si>
  <si>
    <t>2025/06/20</t>
  </si>
  <si>
    <t>2024/09/24</t>
  </si>
  <si>
    <t>2025/09/19</t>
  </si>
  <si>
    <t>台湾加権指数先物</t>
  </si>
  <si>
    <t>TAIEX Futures</t>
  </si>
  <si>
    <t>2024/08/21</t>
  </si>
  <si>
    <t>2024/10/15</t>
  </si>
  <si>
    <t>2024/09/18</t>
  </si>
  <si>
    <t>2024/11/19</t>
  </si>
  <si>
    <t>2024/01/17</t>
  </si>
  <si>
    <t>2024/12/17</t>
  </si>
  <si>
    <t>2024/04/17</t>
  </si>
  <si>
    <t>2025/03/18</t>
  </si>
  <si>
    <t>2024/07/17</t>
  </si>
  <si>
    <t>2025/06/17</t>
  </si>
  <si>
    <t>2024/10/16</t>
  </si>
  <si>
    <t>2025/09/16</t>
  </si>
  <si>
    <t>FTSE中国50指数先物</t>
  </si>
  <si>
    <t>FTSE China 50 Index Futures</t>
  </si>
  <si>
    <t>2024/08/30</t>
  </si>
  <si>
    <t>2024/10/30</t>
  </si>
  <si>
    <t>2024/09/30</t>
  </si>
  <si>
    <t>2024/11/28</t>
  </si>
  <si>
    <t>2024/04/30</t>
  </si>
  <si>
    <t>2024/12/30</t>
  </si>
  <si>
    <t>2024/07/31</t>
  </si>
  <si>
    <t>2025/03/28</t>
  </si>
  <si>
    <t>2024/10/31</t>
  </si>
  <si>
    <t>2025/06/27</t>
  </si>
  <si>
    <t>日経平均・配当指数先物</t>
  </si>
  <si>
    <t>Nikkei 225 Dividend Index Futures</t>
  </si>
  <si>
    <t>2017/01/04</t>
  </si>
  <si>
    <t>2025/03/31</t>
  </si>
  <si>
    <t>695.0000</t>
  </si>
  <si>
    <t>2018/01/04</t>
  </si>
  <si>
    <t>2026/03/31</t>
  </si>
  <si>
    <t>770.0000</t>
  </si>
  <si>
    <t>750.0000</t>
  </si>
  <si>
    <t>2019/01/04</t>
  </si>
  <si>
    <t>2027/03/31</t>
  </si>
  <si>
    <t>800.0000</t>
  </si>
  <si>
    <t>780.0000</t>
  </si>
  <si>
    <t>2020/01/06</t>
  </si>
  <si>
    <t>2028/03/31</t>
  </si>
  <si>
    <t>810.0000</t>
  </si>
  <si>
    <t>794.0000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</si>
  <si>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</si>
  <si>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</si>
  <si>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</si>
  <si>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</si>
  <si>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</si>
  <si>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</si>
  <si>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</si>
  <si>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</si>
  <si>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</si>
  <si>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</si>
  <si>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2024/02/07</t>
  </si>
  <si>
    <t>2024/10/08</t>
  </si>
  <si>
    <t>27.05</t>
  </si>
  <si>
    <t>31.90</t>
  </si>
  <si>
    <t>31.00</t>
  </si>
  <si>
    <t>2024/03/13</t>
  </si>
  <si>
    <t>2024/11/12</t>
  </si>
  <si>
    <t>26.00</t>
  </si>
  <si>
    <t>28.45</t>
  </si>
  <si>
    <t>25.55</t>
  </si>
  <si>
    <t>26.70</t>
  </si>
  <si>
    <t>2024/04/10</t>
  </si>
  <si>
    <t>2024/12/10</t>
  </si>
  <si>
    <t>24.55</t>
  </si>
  <si>
    <t>25.75</t>
  </si>
  <si>
    <t>24.40</t>
  </si>
  <si>
    <t>2024/05/15</t>
  </si>
  <si>
    <t>2025/01/14</t>
  </si>
  <si>
    <t>2024/06/12</t>
  </si>
  <si>
    <t>2025/02/10</t>
  </si>
  <si>
    <t>2024/07/10</t>
  </si>
  <si>
    <t>2025/03/11</t>
  </si>
  <si>
    <t>2025/04</t>
  </si>
  <si>
    <t>2024/08/14</t>
  </si>
  <si>
    <t>2025/04/08</t>
  </si>
  <si>
    <t>2025/05</t>
  </si>
  <si>
    <t>2024/09/11</t>
  </si>
  <si>
    <t>2025/05/13</t>
  </si>
  <si>
    <t>2024/10/09</t>
  </si>
  <si>
    <t>2025/06/10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</si>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</sst>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57</v>
      </c>
      <c r="Q7" s="17" t="s">
        <v>59</v>
      </c>
      <c r="R7" s="16" t="s">
        <v>60</v>
      </c>
      <c r="S7" s="17" t="s">
        <v>61</v>
      </c>
      <c r="T7" s="18" t="n">
        <f>38877.73</f>
        <v>38877.73</v>
      </c>
      <c r="U7" s="19" t="n">
        <f>1016540</f>
        <v>1016540.0</v>
      </c>
      <c r="V7" s="19" t="n">
        <v>185058.0</v>
      </c>
      <c r="W7" s="23" t="n">
        <v>342.0</v>
      </c>
      <c r="X7" s="19" t="n">
        <f>39480082562936</f>
        <v>3.9480082562936E13</v>
      </c>
      <c r="Y7" s="19" t="n">
        <v>7.185206128936E12</v>
      </c>
      <c r="Z7" s="23" t="n">
        <v>1.3251244E10</v>
      </c>
      <c r="AA7" s="16"/>
      <c r="AB7" s="20" t="n">
        <f>179815</f>
        <v>179815.0</v>
      </c>
      <c r="AC7" s="21" t="n">
        <f>22</f>
        <v>22.0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62</v>
      </c>
      <c r="F8" s="15" t="s">
        <v>63</v>
      </c>
      <c r="G8" s="15" t="s">
        <v>64</v>
      </c>
      <c r="H8" s="16" t="s">
        <v>52</v>
      </c>
      <c r="I8" s="17" t="s">
        <v>65</v>
      </c>
      <c r="J8" s="16" t="s">
        <v>54</v>
      </c>
      <c r="K8" s="17" t="s">
        <v>66</v>
      </c>
      <c r="L8" s="16" t="s">
        <v>54</v>
      </c>
      <c r="M8" s="17" t="s">
        <v>67</v>
      </c>
      <c r="N8" s="16" t="s">
        <v>57</v>
      </c>
      <c r="O8" s="17" t="s">
        <v>68</v>
      </c>
      <c r="P8" s="16" t="s">
        <v>57</v>
      </c>
      <c r="Q8" s="17" t="s">
        <v>69</v>
      </c>
      <c r="R8" s="16" t="s">
        <v>60</v>
      </c>
      <c r="S8" s="17" t="s">
        <v>70</v>
      </c>
      <c r="T8" s="18" t="n">
        <f>38861.36</f>
        <v>38861.36</v>
      </c>
      <c r="U8" s="19" t="n">
        <f>12478</f>
        <v>12478.0</v>
      </c>
      <c r="V8" s="19" t="n">
        <v>6378.0</v>
      </c>
      <c r="W8" s="23" t="n">
        <v>336.0</v>
      </c>
      <c r="X8" s="19" t="n">
        <f>485882128300</f>
        <v>4.858821283E11</v>
      </c>
      <c r="Y8" s="19" t="n">
        <v>2.486480483E11</v>
      </c>
      <c r="Z8" s="23" t="n">
        <v>1.301805E10</v>
      </c>
      <c r="AA8" s="16"/>
      <c r="AB8" s="20" t="n">
        <f>10627</f>
        <v>10627.0</v>
      </c>
      <c r="AC8" s="21" t="n">
        <f>22</f>
        <v>22.0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71</v>
      </c>
      <c r="F9" s="15" t="s">
        <v>50</v>
      </c>
      <c r="G9" s="15" t="s">
        <v>72</v>
      </c>
      <c r="H9" s="16" t="s">
        <v>73</v>
      </c>
      <c r="I9" s="17" t="s">
        <v>74</v>
      </c>
      <c r="J9" s="16" t="s">
        <v>75</v>
      </c>
      <c r="K9" s="17" t="s">
        <v>76</v>
      </c>
      <c r="L9" s="16" t="s">
        <v>77</v>
      </c>
      <c r="M9" s="17" t="s">
        <v>78</v>
      </c>
      <c r="N9" s="16" t="s">
        <v>57</v>
      </c>
      <c r="O9" s="17" t="s">
        <v>79</v>
      </c>
      <c r="P9" s="16" t="s">
        <v>80</v>
      </c>
      <c r="Q9" s="17" t="s">
        <v>81</v>
      </c>
      <c r="R9" s="16" t="s">
        <v>60</v>
      </c>
      <c r="S9" s="17" t="s">
        <v>82</v>
      </c>
      <c r="T9" s="18" t="n">
        <f>38616.82</f>
        <v>38616.82</v>
      </c>
      <c r="U9" s="19" t="n">
        <f>1931</f>
        <v>1931.0</v>
      </c>
      <c r="V9" s="19" t="n">
        <v>1885.0</v>
      </c>
      <c r="W9" s="23" t="n">
        <v>6.0</v>
      </c>
      <c r="X9" s="19" t="n">
        <f>74812210000</f>
        <v>7.481221E10</v>
      </c>
      <c r="Y9" s="19" t="n">
        <v>7.303865E10</v>
      </c>
      <c r="Z9" s="23" t="n">
        <v>2.2525E8</v>
      </c>
      <c r="AA9" s="16"/>
      <c r="AB9" s="20" t="n">
        <f>7056</f>
        <v>7056.0</v>
      </c>
      <c r="AC9" s="21" t="n">
        <f>13</f>
        <v>13.0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83</v>
      </c>
      <c r="F10" s="15" t="s">
        <v>84</v>
      </c>
      <c r="G10" s="15" t="s">
        <v>85</v>
      </c>
      <c r="H10" s="16" t="s">
        <v>86</v>
      </c>
      <c r="I10" s="17" t="s">
        <v>87</v>
      </c>
      <c r="J10" s="16" t="s">
        <v>88</v>
      </c>
      <c r="K10" s="17" t="s">
        <v>89</v>
      </c>
      <c r="L10" s="16"/>
      <c r="M10" s="17"/>
      <c r="N10" s="16" t="s">
        <v>86</v>
      </c>
      <c r="O10" s="17" t="s">
        <v>87</v>
      </c>
      <c r="P10" s="16"/>
      <c r="Q10" s="17"/>
      <c r="R10" s="16" t="s">
        <v>88</v>
      </c>
      <c r="S10" s="17" t="s">
        <v>89</v>
      </c>
      <c r="T10" s="18" t="n">
        <f>38615.91</f>
        <v>38615.91</v>
      </c>
      <c r="U10" s="19" t="n">
        <f>4</f>
        <v>4.0</v>
      </c>
      <c r="V10" s="19"/>
      <c r="W10" s="23"/>
      <c r="X10" s="19" t="n">
        <f>156160000</f>
        <v>1.5616E8</v>
      </c>
      <c r="Y10" s="19"/>
      <c r="Z10" s="23"/>
      <c r="AA10" s="16"/>
      <c r="AB10" s="20" t="n">
        <f>608</f>
        <v>608.0</v>
      </c>
      <c r="AC10" s="21" t="n">
        <f>2</f>
        <v>2.0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90</v>
      </c>
      <c r="F11" s="15" t="s">
        <v>50</v>
      </c>
      <c r="G11" s="15" t="s">
        <v>91</v>
      </c>
      <c r="H11" s="16" t="s">
        <v>92</v>
      </c>
      <c r="I11" s="17" t="s">
        <v>93</v>
      </c>
      <c r="J11" s="16" t="s">
        <v>54</v>
      </c>
      <c r="K11" s="17" t="s">
        <v>94</v>
      </c>
      <c r="L11" s="16" t="s">
        <v>54</v>
      </c>
      <c r="M11" s="17" t="s">
        <v>95</v>
      </c>
      <c r="N11" s="16" t="s">
        <v>57</v>
      </c>
      <c r="O11" s="17" t="s">
        <v>96</v>
      </c>
      <c r="P11" s="16" t="s">
        <v>97</v>
      </c>
      <c r="Q11" s="17" t="s">
        <v>98</v>
      </c>
      <c r="R11" s="16" t="s">
        <v>60</v>
      </c>
      <c r="S11" s="17" t="s">
        <v>87</v>
      </c>
      <c r="T11" s="18" t="n">
        <f>38398.64</f>
        <v>38398.64</v>
      </c>
      <c r="U11" s="19" t="n">
        <f>4495</f>
        <v>4495.0</v>
      </c>
      <c r="V11" s="19" t="n">
        <v>4474.0</v>
      </c>
      <c r="W11" s="23"/>
      <c r="X11" s="19" t="n">
        <f>172920670000</f>
        <v>1.7292067E11</v>
      </c>
      <c r="Y11" s="19" t="n">
        <v>1.7210885E11</v>
      </c>
      <c r="Z11" s="23"/>
      <c r="AA11" s="16"/>
      <c r="AB11" s="20" t="n">
        <f>15055</f>
        <v>15055.0</v>
      </c>
      <c r="AC11" s="21" t="n">
        <f>10</f>
        <v>10.0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99</v>
      </c>
      <c r="F12" s="15" t="s">
        <v>100</v>
      </c>
      <c r="G12" s="15" t="s">
        <v>101</v>
      </c>
      <c r="H12" s="16" t="s">
        <v>52</v>
      </c>
      <c r="I12" s="17" t="s">
        <v>102</v>
      </c>
      <c r="J12" s="16" t="s">
        <v>75</v>
      </c>
      <c r="K12" s="17" t="s">
        <v>103</v>
      </c>
      <c r="L12" s="16"/>
      <c r="M12" s="17"/>
      <c r="N12" s="16" t="s">
        <v>73</v>
      </c>
      <c r="O12" s="17" t="s">
        <v>104</v>
      </c>
      <c r="P12" s="16"/>
      <c r="Q12" s="17"/>
      <c r="R12" s="16" t="s">
        <v>105</v>
      </c>
      <c r="S12" s="17" t="s">
        <v>106</v>
      </c>
      <c r="T12" s="18" t="n">
        <f>38403.64</f>
        <v>38403.64</v>
      </c>
      <c r="U12" s="19" t="n">
        <f>88</f>
        <v>88.0</v>
      </c>
      <c r="V12" s="19"/>
      <c r="W12" s="23"/>
      <c r="X12" s="19" t="n">
        <f>3340210000</f>
        <v>3.34021E9</v>
      </c>
      <c r="Y12" s="19"/>
      <c r="Z12" s="23"/>
      <c r="AA12" s="16"/>
      <c r="AB12" s="20" t="n">
        <f>87</f>
        <v>87.0</v>
      </c>
      <c r="AC12" s="21" t="n">
        <f>14</f>
        <v>14.0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107</v>
      </c>
      <c r="F13" s="15" t="s">
        <v>50</v>
      </c>
      <c r="G13" s="15" t="s">
        <v>108</v>
      </c>
      <c r="H13" s="16"/>
      <c r="I13" s="17" t="s">
        <v>109</v>
      </c>
      <c r="J13" s="16"/>
      <c r="K13" s="17" t="s">
        <v>109</v>
      </c>
      <c r="L13" s="16"/>
      <c r="M13" s="17"/>
      <c r="N13" s="16"/>
      <c r="O13" s="17" t="s">
        <v>109</v>
      </c>
      <c r="P13" s="16"/>
      <c r="Q13" s="17"/>
      <c r="R13" s="16"/>
      <c r="S13" s="17" t="s">
        <v>109</v>
      </c>
      <c r="T13" s="18" t="n">
        <f>38176.36</f>
        <v>38176.36</v>
      </c>
      <c r="U13" s="19" t="str">
        <f>"－"</f>
        <v>－</v>
      </c>
      <c r="V13" s="19"/>
      <c r="W13" s="23"/>
      <c r="X13" s="19" t="str">
        <f>"－"</f>
        <v>－</v>
      </c>
      <c r="Y13" s="19"/>
      <c r="Z13" s="23"/>
      <c r="AA13" s="16"/>
      <c r="AB13" s="20" t="n">
        <f>246</f>
        <v>246.0</v>
      </c>
      <c r="AC13" s="21" t="str">
        <f>"－"</f>
        <v>－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110</v>
      </c>
      <c r="F14" s="15" t="s">
        <v>111</v>
      </c>
      <c r="G14" s="15" t="s">
        <v>112</v>
      </c>
      <c r="H14" s="16" t="s">
        <v>92</v>
      </c>
      <c r="I14" s="17" t="s">
        <v>113</v>
      </c>
      <c r="J14" s="16" t="s">
        <v>75</v>
      </c>
      <c r="K14" s="17" t="s">
        <v>114</v>
      </c>
      <c r="L14" s="16" t="s">
        <v>54</v>
      </c>
      <c r="M14" s="17" t="s">
        <v>115</v>
      </c>
      <c r="N14" s="16" t="s">
        <v>92</v>
      </c>
      <c r="O14" s="17" t="s">
        <v>113</v>
      </c>
      <c r="P14" s="16" t="s">
        <v>80</v>
      </c>
      <c r="Q14" s="17" t="s">
        <v>116</v>
      </c>
      <c r="R14" s="16" t="s">
        <v>105</v>
      </c>
      <c r="S14" s="17" t="s">
        <v>117</v>
      </c>
      <c r="T14" s="18" t="n">
        <f>37984.09</f>
        <v>37984.09</v>
      </c>
      <c r="U14" s="19" t="n">
        <f>165</f>
        <v>165.0</v>
      </c>
      <c r="V14" s="19" t="n">
        <v>161.0</v>
      </c>
      <c r="W14" s="23"/>
      <c r="X14" s="19" t="n">
        <f>6227210000</f>
        <v>6.22721E9</v>
      </c>
      <c r="Y14" s="19" t="n">
        <v>6.0753E9</v>
      </c>
      <c r="Z14" s="23"/>
      <c r="AA14" s="16"/>
      <c r="AB14" s="20" t="n">
        <f>3980</f>
        <v>3980.0</v>
      </c>
      <c r="AC14" s="21" t="n">
        <f>3</f>
        <v>3.0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118</v>
      </c>
      <c r="F15" s="15" t="s">
        <v>119</v>
      </c>
      <c r="G15" s="15" t="s">
        <v>120</v>
      </c>
      <c r="H15" s="16"/>
      <c r="I15" s="17" t="s">
        <v>109</v>
      </c>
      <c r="J15" s="16"/>
      <c r="K15" s="17" t="s">
        <v>109</v>
      </c>
      <c r="L15" s="16"/>
      <c r="M15" s="17"/>
      <c r="N15" s="16"/>
      <c r="O15" s="17" t="s">
        <v>109</v>
      </c>
      <c r="P15" s="16"/>
      <c r="Q15" s="17"/>
      <c r="R15" s="16"/>
      <c r="S15" s="17" t="s">
        <v>109</v>
      </c>
      <c r="T15" s="18" t="n">
        <f>37775</f>
        <v>37775.0</v>
      </c>
      <c r="U15" s="19" t="str">
        <f>"－"</f>
        <v>－</v>
      </c>
      <c r="V15" s="19"/>
      <c r="W15" s="23"/>
      <c r="X15" s="19" t="str">
        <f>"－"</f>
        <v>－</v>
      </c>
      <c r="Y15" s="19"/>
      <c r="Z15" s="23"/>
      <c r="AA15" s="16"/>
      <c r="AB15" s="20" t="n">
        <f>27</f>
        <v>27.0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121</v>
      </c>
      <c r="F16" s="15" t="s">
        <v>122</v>
      </c>
      <c r="G16" s="15" t="s">
        <v>123</v>
      </c>
      <c r="H16" s="16" t="s">
        <v>75</v>
      </c>
      <c r="I16" s="17" t="s">
        <v>124</v>
      </c>
      <c r="J16" s="16" t="s">
        <v>75</v>
      </c>
      <c r="K16" s="17" t="s">
        <v>124</v>
      </c>
      <c r="L16" s="16"/>
      <c r="M16" s="17"/>
      <c r="N16" s="16" t="s">
        <v>75</v>
      </c>
      <c r="O16" s="17" t="s">
        <v>124</v>
      </c>
      <c r="P16" s="16"/>
      <c r="Q16" s="17"/>
      <c r="R16" s="16" t="s">
        <v>75</v>
      </c>
      <c r="S16" s="17" t="s">
        <v>124</v>
      </c>
      <c r="T16" s="18" t="n">
        <f>37590.45</f>
        <v>37590.45</v>
      </c>
      <c r="U16" s="19" t="n">
        <f>1</f>
        <v>1.0</v>
      </c>
      <c r="V16" s="19"/>
      <c r="W16" s="23"/>
      <c r="X16" s="19" t="n">
        <f>38280000</f>
        <v>3.828E7</v>
      </c>
      <c r="Y16" s="19"/>
      <c r="Z16" s="23"/>
      <c r="AA16" s="16"/>
      <c r="AB16" s="20" t="n">
        <f>4705</f>
        <v>4705.0</v>
      </c>
      <c r="AC16" s="21" t="n">
        <f>1</f>
        <v>1.0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125</v>
      </c>
      <c r="F17" s="15" t="s">
        <v>126</v>
      </c>
      <c r="G17" s="15" t="s">
        <v>127</v>
      </c>
      <c r="H17" s="16"/>
      <c r="I17" s="17" t="s">
        <v>109</v>
      </c>
      <c r="J17" s="16"/>
      <c r="K17" s="17" t="s">
        <v>109</v>
      </c>
      <c r="L17" s="16"/>
      <c r="M17" s="17"/>
      <c r="N17" s="16"/>
      <c r="O17" s="17" t="s">
        <v>109</v>
      </c>
      <c r="P17" s="16"/>
      <c r="Q17" s="17"/>
      <c r="R17" s="16"/>
      <c r="S17" s="17" t="s">
        <v>109</v>
      </c>
      <c r="T17" s="18" t="n">
        <f>37384.55</f>
        <v>37384.55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2</f>
        <v>2.0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128</v>
      </c>
      <c r="F18" s="15" t="s">
        <v>129</v>
      </c>
      <c r="G18" s="15" t="s">
        <v>130</v>
      </c>
      <c r="H18" s="16"/>
      <c r="I18" s="17" t="s">
        <v>109</v>
      </c>
      <c r="J18" s="16"/>
      <c r="K18" s="17" t="s">
        <v>109</v>
      </c>
      <c r="L18" s="16" t="s">
        <v>80</v>
      </c>
      <c r="M18" s="17" t="s">
        <v>131</v>
      </c>
      <c r="N18" s="16"/>
      <c r="O18" s="17" t="s">
        <v>109</v>
      </c>
      <c r="P18" s="16" t="s">
        <v>80</v>
      </c>
      <c r="Q18" s="17" t="s">
        <v>131</v>
      </c>
      <c r="R18" s="16"/>
      <c r="S18" s="17" t="s">
        <v>109</v>
      </c>
      <c r="T18" s="18" t="n">
        <f>37296.36</f>
        <v>37296.36</v>
      </c>
      <c r="U18" s="19" t="n">
        <f>18</f>
        <v>18.0</v>
      </c>
      <c r="V18" s="19" t="n">
        <v>18.0</v>
      </c>
      <c r="W18" s="23"/>
      <c r="X18" s="19" t="n">
        <f>666000000</f>
        <v>6.66E8</v>
      </c>
      <c r="Y18" s="19" t="n">
        <v>6.66E8</v>
      </c>
      <c r="Z18" s="23"/>
      <c r="AA18" s="16"/>
      <c r="AB18" s="20" t="n">
        <f>1960</f>
        <v>1960.0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132</v>
      </c>
      <c r="F19" s="15" t="s">
        <v>133</v>
      </c>
      <c r="G19" s="15" t="s">
        <v>134</v>
      </c>
      <c r="H19" s="16"/>
      <c r="I19" s="17" t="s">
        <v>109</v>
      </c>
      <c r="J19" s="16"/>
      <c r="K19" s="17" t="s">
        <v>109</v>
      </c>
      <c r="L19" s="16"/>
      <c r="M19" s="17"/>
      <c r="N19" s="16"/>
      <c r="O19" s="17" t="s">
        <v>109</v>
      </c>
      <c r="P19" s="16"/>
      <c r="Q19" s="17"/>
      <c r="R19" s="16"/>
      <c r="S19" s="17" t="s">
        <v>109</v>
      </c>
      <c r="T19" s="18" t="n">
        <f>37063.64</f>
        <v>37063.64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n">
        <f>100</f>
        <v>100.0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135</v>
      </c>
      <c r="F20" s="15" t="s">
        <v>136</v>
      </c>
      <c r="G20" s="15" t="s">
        <v>137</v>
      </c>
      <c r="H20" s="16"/>
      <c r="I20" s="17" t="s">
        <v>109</v>
      </c>
      <c r="J20" s="16"/>
      <c r="K20" s="17" t="s">
        <v>109</v>
      </c>
      <c r="L20" s="16"/>
      <c r="M20" s="17"/>
      <c r="N20" s="16"/>
      <c r="O20" s="17" t="s">
        <v>109</v>
      </c>
      <c r="P20" s="16"/>
      <c r="Q20" s="17"/>
      <c r="R20" s="16"/>
      <c r="S20" s="17" t="s">
        <v>109</v>
      </c>
      <c r="T20" s="18" t="n">
        <f>36958.64</f>
        <v>36958.64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n">
        <f>400</f>
        <v>400.0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138</v>
      </c>
      <c r="F21" s="15" t="s">
        <v>139</v>
      </c>
      <c r="G21" s="15" t="s">
        <v>140</v>
      </c>
      <c r="H21" s="16"/>
      <c r="I21" s="17" t="s">
        <v>109</v>
      </c>
      <c r="J21" s="16"/>
      <c r="K21" s="17" t="s">
        <v>109</v>
      </c>
      <c r="L21" s="16"/>
      <c r="M21" s="17"/>
      <c r="N21" s="16"/>
      <c r="O21" s="17" t="s">
        <v>109</v>
      </c>
      <c r="P21" s="16"/>
      <c r="Q21" s="17"/>
      <c r="R21" s="16"/>
      <c r="S21" s="17" t="s">
        <v>109</v>
      </c>
      <c r="T21" s="18" t="n">
        <f>36750.91</f>
        <v>36750.91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141</v>
      </c>
      <c r="F22" s="15" t="s">
        <v>142</v>
      </c>
      <c r="G22" s="15" t="s">
        <v>143</v>
      </c>
      <c r="H22" s="16"/>
      <c r="I22" s="17" t="s">
        <v>109</v>
      </c>
      <c r="J22" s="16"/>
      <c r="K22" s="17" t="s">
        <v>109</v>
      </c>
      <c r="L22" s="16"/>
      <c r="M22" s="17"/>
      <c r="N22" s="16"/>
      <c r="O22" s="17" t="s">
        <v>109</v>
      </c>
      <c r="P22" s="16"/>
      <c r="Q22" s="17"/>
      <c r="R22" s="16"/>
      <c r="S22" s="17" t="s">
        <v>109</v>
      </c>
      <c r="T22" s="18" t="n">
        <f>36655.45</f>
        <v>36655.45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144</v>
      </c>
      <c r="F23" s="15" t="s">
        <v>145</v>
      </c>
      <c r="G23" s="15" t="s">
        <v>146</v>
      </c>
      <c r="H23" s="16"/>
      <c r="I23" s="17" t="s">
        <v>109</v>
      </c>
      <c r="J23" s="16"/>
      <c r="K23" s="17" t="s">
        <v>109</v>
      </c>
      <c r="L23" s="16"/>
      <c r="M23" s="17"/>
      <c r="N23" s="16"/>
      <c r="O23" s="17" t="s">
        <v>109</v>
      </c>
      <c r="P23" s="16"/>
      <c r="Q23" s="17"/>
      <c r="R23" s="16"/>
      <c r="S23" s="17" t="s">
        <v>109</v>
      </c>
      <c r="T23" s="18" t="n">
        <f>36476.36</f>
        <v>36476.36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147</v>
      </c>
      <c r="F24" s="15" t="s">
        <v>148</v>
      </c>
      <c r="G24" s="15" t="s">
        <v>149</v>
      </c>
      <c r="H24" s="16"/>
      <c r="I24" s="17" t="s">
        <v>109</v>
      </c>
      <c r="J24" s="16"/>
      <c r="K24" s="17" t="s">
        <v>109</v>
      </c>
      <c r="L24" s="16"/>
      <c r="M24" s="17"/>
      <c r="N24" s="16"/>
      <c r="O24" s="17" t="s">
        <v>109</v>
      </c>
      <c r="P24" s="16"/>
      <c r="Q24" s="17"/>
      <c r="R24" s="16"/>
      <c r="S24" s="17" t="s">
        <v>109</v>
      </c>
      <c r="T24" s="18" t="n">
        <f>36406.36</f>
        <v>36406.36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150</v>
      </c>
      <c r="F25" s="15" t="s">
        <v>151</v>
      </c>
      <c r="G25" s="15" t="s">
        <v>152</v>
      </c>
      <c r="H25" s="16"/>
      <c r="I25" s="17" t="s">
        <v>109</v>
      </c>
      <c r="J25" s="16"/>
      <c r="K25" s="17" t="s">
        <v>109</v>
      </c>
      <c r="L25" s="16"/>
      <c r="M25" s="17"/>
      <c r="N25" s="16"/>
      <c r="O25" s="17" t="s">
        <v>109</v>
      </c>
      <c r="P25" s="16"/>
      <c r="Q25" s="17"/>
      <c r="R25" s="16"/>
      <c r="S25" s="17" t="s">
        <v>109</v>
      </c>
      <c r="T25" s="18" t="n">
        <f>36239.09</f>
        <v>36239.09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153</v>
      </c>
      <c r="C26" s="14" t="s">
        <v>154</v>
      </c>
      <c r="D26" s="22"/>
      <c r="E26" s="14" t="s">
        <v>46</v>
      </c>
      <c r="F26" s="15" t="s">
        <v>155</v>
      </c>
      <c r="G26" s="15" t="s">
        <v>156</v>
      </c>
      <c r="H26" s="16" t="s">
        <v>52</v>
      </c>
      <c r="I26" s="17" t="s">
        <v>157</v>
      </c>
      <c r="J26" s="16" t="s">
        <v>77</v>
      </c>
      <c r="K26" s="17" t="s">
        <v>158</v>
      </c>
      <c r="L26" s="16" t="s">
        <v>77</v>
      </c>
      <c r="M26" s="17" t="s">
        <v>159</v>
      </c>
      <c r="N26" s="16" t="s">
        <v>160</v>
      </c>
      <c r="O26" s="17" t="s">
        <v>161</v>
      </c>
      <c r="P26" s="16" t="s">
        <v>160</v>
      </c>
      <c r="Q26" s="17" t="s">
        <v>162</v>
      </c>
      <c r="R26" s="16" t="s">
        <v>163</v>
      </c>
      <c r="S26" s="17" t="s">
        <v>164</v>
      </c>
      <c r="T26" s="18" t="n">
        <f>38800</f>
        <v>38800.0</v>
      </c>
      <c r="U26" s="19" t="n">
        <f>470212</f>
        <v>470212.0</v>
      </c>
      <c r="V26" s="19" t="n">
        <v>151603.0</v>
      </c>
      <c r="W26" s="23" t="n">
        <v>19455.0</v>
      </c>
      <c r="X26" s="19" t="n">
        <f>1827467469250</f>
        <v>1.82746746925E12</v>
      </c>
      <c r="Y26" s="19" t="n">
        <v>5.9166429215E11</v>
      </c>
      <c r="Z26" s="23" t="n">
        <v>7.63107636E10</v>
      </c>
      <c r="AA26" s="16" t="s">
        <v>165</v>
      </c>
      <c r="AB26" s="20" t="n">
        <f>112068</f>
        <v>112068.0</v>
      </c>
      <c r="AC26" s="21" t="n">
        <f>8</f>
        <v>8.0</v>
      </c>
    </row>
    <row r="27">
      <c r="A27" s="13" t="s">
        <v>46</v>
      </c>
      <c r="B27" s="14" t="s">
        <v>153</v>
      </c>
      <c r="C27" s="14" t="s">
        <v>154</v>
      </c>
      <c r="D27" s="22"/>
      <c r="E27" s="14" t="s">
        <v>166</v>
      </c>
      <c r="F27" s="15" t="s">
        <v>167</v>
      </c>
      <c r="G27" s="15" t="s">
        <v>168</v>
      </c>
      <c r="H27" s="16" t="s">
        <v>52</v>
      </c>
      <c r="I27" s="17" t="s">
        <v>169</v>
      </c>
      <c r="J27" s="16" t="s">
        <v>54</v>
      </c>
      <c r="K27" s="17" t="s">
        <v>170</v>
      </c>
      <c r="L27" s="16" t="s">
        <v>54</v>
      </c>
      <c r="M27" s="17" t="s">
        <v>171</v>
      </c>
      <c r="N27" s="16" t="s">
        <v>57</v>
      </c>
      <c r="O27" s="17" t="s">
        <v>172</v>
      </c>
      <c r="P27" s="16" t="s">
        <v>57</v>
      </c>
      <c r="Q27" s="17" t="s">
        <v>173</v>
      </c>
      <c r="R27" s="16" t="s">
        <v>60</v>
      </c>
      <c r="S27" s="17" t="s">
        <v>174</v>
      </c>
      <c r="T27" s="18" t="n">
        <f>38860</f>
        <v>38860.0</v>
      </c>
      <c r="U27" s="19" t="n">
        <f>491619</f>
        <v>491619.0</v>
      </c>
      <c r="V27" s="19" t="n">
        <v>95379.0</v>
      </c>
      <c r="W27" s="23" t="n">
        <v>309.0</v>
      </c>
      <c r="X27" s="19" t="n">
        <f>1911048580180</f>
        <v>1.91104858018E12</v>
      </c>
      <c r="Y27" s="19" t="n">
        <v>3.7075836578E11</v>
      </c>
      <c r="Z27" s="23" t="n">
        <v>1.2021374E9</v>
      </c>
      <c r="AA27" s="16"/>
      <c r="AB27" s="20" t="n">
        <f>20260</f>
        <v>20260.0</v>
      </c>
      <c r="AC27" s="21" t="n">
        <f>22</f>
        <v>22.0</v>
      </c>
    </row>
    <row r="28">
      <c r="A28" s="13" t="s">
        <v>46</v>
      </c>
      <c r="B28" s="14" t="s">
        <v>153</v>
      </c>
      <c r="C28" s="14" t="s">
        <v>154</v>
      </c>
      <c r="D28" s="22"/>
      <c r="E28" s="14" t="s">
        <v>49</v>
      </c>
      <c r="F28" s="15" t="s">
        <v>122</v>
      </c>
      <c r="G28" s="15" t="s">
        <v>51</v>
      </c>
      <c r="H28" s="16" t="s">
        <v>52</v>
      </c>
      <c r="I28" s="17" t="s">
        <v>175</v>
      </c>
      <c r="J28" s="16" t="s">
        <v>54</v>
      </c>
      <c r="K28" s="17" t="s">
        <v>176</v>
      </c>
      <c r="L28" s="16" t="s">
        <v>54</v>
      </c>
      <c r="M28" s="17" t="s">
        <v>177</v>
      </c>
      <c r="N28" s="16" t="s">
        <v>57</v>
      </c>
      <c r="O28" s="17" t="s">
        <v>178</v>
      </c>
      <c r="P28" s="16" t="s">
        <v>57</v>
      </c>
      <c r="Q28" s="17" t="s">
        <v>116</v>
      </c>
      <c r="R28" s="16" t="s">
        <v>60</v>
      </c>
      <c r="S28" s="17" t="s">
        <v>61</v>
      </c>
      <c r="T28" s="18" t="n">
        <f>38877.73</f>
        <v>38877.73</v>
      </c>
      <c r="U28" s="19" t="n">
        <f>13539326</f>
        <v>1.3539326E7</v>
      </c>
      <c r="V28" s="19" t="n">
        <v>1504086.0</v>
      </c>
      <c r="W28" s="23" t="n">
        <v>19787.0</v>
      </c>
      <c r="X28" s="19" t="n">
        <f>52621324757311</f>
        <v>5.2621324757311E13</v>
      </c>
      <c r="Y28" s="19" t="n">
        <v>5.844906758711E12</v>
      </c>
      <c r="Z28" s="23" t="n">
        <v>7.76570306E10</v>
      </c>
      <c r="AA28" s="16"/>
      <c r="AB28" s="20" t="n">
        <f>306757</f>
        <v>306757.0</v>
      </c>
      <c r="AC28" s="21" t="n">
        <f>22</f>
        <v>22.0</v>
      </c>
    </row>
    <row r="29">
      <c r="A29" s="13" t="s">
        <v>46</v>
      </c>
      <c r="B29" s="14" t="s">
        <v>153</v>
      </c>
      <c r="C29" s="14" t="s">
        <v>154</v>
      </c>
      <c r="D29" s="22"/>
      <c r="E29" s="14" t="s">
        <v>179</v>
      </c>
      <c r="F29" s="15" t="s">
        <v>180</v>
      </c>
      <c r="G29" s="15" t="s">
        <v>181</v>
      </c>
      <c r="H29" s="16" t="s">
        <v>52</v>
      </c>
      <c r="I29" s="17" t="s">
        <v>53</v>
      </c>
      <c r="J29" s="16" t="s">
        <v>54</v>
      </c>
      <c r="K29" s="17" t="s">
        <v>182</v>
      </c>
      <c r="L29" s="16" t="s">
        <v>54</v>
      </c>
      <c r="M29" s="17" t="s">
        <v>183</v>
      </c>
      <c r="N29" s="16" t="s">
        <v>57</v>
      </c>
      <c r="O29" s="17" t="s">
        <v>184</v>
      </c>
      <c r="P29" s="16" t="s">
        <v>57</v>
      </c>
      <c r="Q29" s="17" t="s">
        <v>185</v>
      </c>
      <c r="R29" s="16" t="s">
        <v>60</v>
      </c>
      <c r="S29" s="17" t="s">
        <v>186</v>
      </c>
      <c r="T29" s="18" t="n">
        <f>38856.36</f>
        <v>38856.36</v>
      </c>
      <c r="U29" s="19" t="n">
        <f>5766</f>
        <v>5766.0</v>
      </c>
      <c r="V29" s="19" t="n">
        <v>835.0</v>
      </c>
      <c r="W29" s="23"/>
      <c r="X29" s="19" t="n">
        <f>22460825650</f>
        <v>2.246082565E10</v>
      </c>
      <c r="Y29" s="19" t="n">
        <v>3.24990915E9</v>
      </c>
      <c r="Z29" s="23"/>
      <c r="AA29" s="16"/>
      <c r="AB29" s="20" t="n">
        <f>814</f>
        <v>814.0</v>
      </c>
      <c r="AC29" s="21" t="n">
        <f>22</f>
        <v>22.0</v>
      </c>
    </row>
    <row r="30">
      <c r="A30" s="13" t="s">
        <v>46</v>
      </c>
      <c r="B30" s="14" t="s">
        <v>153</v>
      </c>
      <c r="C30" s="14" t="s">
        <v>154</v>
      </c>
      <c r="D30" s="22"/>
      <c r="E30" s="14" t="s">
        <v>187</v>
      </c>
      <c r="F30" s="15" t="s">
        <v>188</v>
      </c>
      <c r="G30" s="15" t="s">
        <v>189</v>
      </c>
      <c r="H30" s="16" t="s">
        <v>88</v>
      </c>
      <c r="I30" s="17" t="s">
        <v>190</v>
      </c>
      <c r="J30" s="16" t="s">
        <v>54</v>
      </c>
      <c r="K30" s="17" t="s">
        <v>191</v>
      </c>
      <c r="L30" s="16" t="s">
        <v>192</v>
      </c>
      <c r="M30" s="17" t="s">
        <v>193</v>
      </c>
      <c r="N30" s="16" t="s">
        <v>57</v>
      </c>
      <c r="O30" s="17" t="s">
        <v>194</v>
      </c>
      <c r="P30" s="16" t="s">
        <v>75</v>
      </c>
      <c r="Q30" s="17" t="s">
        <v>195</v>
      </c>
      <c r="R30" s="16" t="s">
        <v>60</v>
      </c>
      <c r="S30" s="17" t="s">
        <v>196</v>
      </c>
      <c r="T30" s="18" t="n">
        <f>38893.57</f>
        <v>38893.57</v>
      </c>
      <c r="U30" s="19" t="n">
        <f>292</f>
        <v>292.0</v>
      </c>
      <c r="V30" s="19" t="n">
        <v>3.0</v>
      </c>
      <c r="W30" s="23"/>
      <c r="X30" s="19" t="n">
        <f>1137568490</f>
        <v>1.13756849E9</v>
      </c>
      <c r="Y30" s="19" t="n">
        <v>1.170099E7</v>
      </c>
      <c r="Z30" s="23"/>
      <c r="AA30" s="16"/>
      <c r="AB30" s="20" t="n">
        <f>51</f>
        <v>51.0</v>
      </c>
      <c r="AC30" s="21" t="n">
        <f>14</f>
        <v>14.0</v>
      </c>
    </row>
    <row r="31">
      <c r="A31" s="13" t="s">
        <v>46</v>
      </c>
      <c r="B31" s="14" t="s">
        <v>153</v>
      </c>
      <c r="C31" s="14" t="s">
        <v>154</v>
      </c>
      <c r="D31" s="22"/>
      <c r="E31" s="14" t="s">
        <v>62</v>
      </c>
      <c r="F31" s="15" t="s">
        <v>63</v>
      </c>
      <c r="G31" s="15" t="s">
        <v>64</v>
      </c>
      <c r="H31" s="16" t="s">
        <v>52</v>
      </c>
      <c r="I31" s="17" t="s">
        <v>197</v>
      </c>
      <c r="J31" s="16" t="s">
        <v>54</v>
      </c>
      <c r="K31" s="17" t="s">
        <v>198</v>
      </c>
      <c r="L31" s="16" t="s">
        <v>54</v>
      </c>
      <c r="M31" s="17" t="s">
        <v>199</v>
      </c>
      <c r="N31" s="16" t="s">
        <v>57</v>
      </c>
      <c r="O31" s="17" t="s">
        <v>68</v>
      </c>
      <c r="P31" s="16" t="s">
        <v>57</v>
      </c>
      <c r="Q31" s="17" t="s">
        <v>200</v>
      </c>
      <c r="R31" s="16" t="s">
        <v>60</v>
      </c>
      <c r="S31" s="17" t="s">
        <v>201</v>
      </c>
      <c r="T31" s="18" t="n">
        <f>38861.36</f>
        <v>38861.36</v>
      </c>
      <c r="U31" s="19" t="n">
        <f>297774</f>
        <v>297774.0</v>
      </c>
      <c r="V31" s="19" t="n">
        <v>8185.0</v>
      </c>
      <c r="W31" s="23" t="n">
        <v>25.0</v>
      </c>
      <c r="X31" s="19" t="n">
        <f>1157379014930</f>
        <v>1.15737901493E12</v>
      </c>
      <c r="Y31" s="19" t="n">
        <v>3.179219333E10</v>
      </c>
      <c r="Z31" s="23" t="n">
        <v>9.94941E7</v>
      </c>
      <c r="AA31" s="16"/>
      <c r="AB31" s="20" t="n">
        <f>13228</f>
        <v>13228.0</v>
      </c>
      <c r="AC31" s="21" t="n">
        <f>22</f>
        <v>22.0</v>
      </c>
    </row>
    <row r="32">
      <c r="A32" s="13" t="s">
        <v>46</v>
      </c>
      <c r="B32" s="14" t="s">
        <v>153</v>
      </c>
      <c r="C32" s="14" t="s">
        <v>154</v>
      </c>
      <c r="D32" s="22"/>
      <c r="E32" s="14" t="s">
        <v>71</v>
      </c>
      <c r="F32" s="15" t="s">
        <v>126</v>
      </c>
      <c r="G32" s="15" t="s">
        <v>72</v>
      </c>
      <c r="H32" s="16" t="s">
        <v>52</v>
      </c>
      <c r="I32" s="17" t="s">
        <v>202</v>
      </c>
      <c r="J32" s="16" t="s">
        <v>54</v>
      </c>
      <c r="K32" s="17" t="s">
        <v>203</v>
      </c>
      <c r="L32" s="16"/>
      <c r="M32" s="17"/>
      <c r="N32" s="16" t="s">
        <v>57</v>
      </c>
      <c r="O32" s="17" t="s">
        <v>204</v>
      </c>
      <c r="P32" s="16"/>
      <c r="Q32" s="17"/>
      <c r="R32" s="16" t="s">
        <v>60</v>
      </c>
      <c r="S32" s="17" t="s">
        <v>205</v>
      </c>
      <c r="T32" s="18" t="n">
        <f>38616.82</f>
        <v>38616.82</v>
      </c>
      <c r="U32" s="19" t="n">
        <f>9011</f>
        <v>9011.0</v>
      </c>
      <c r="V32" s="19"/>
      <c r="W32" s="23"/>
      <c r="X32" s="19" t="n">
        <f>34841944000</f>
        <v>3.4841944E10</v>
      </c>
      <c r="Y32" s="19"/>
      <c r="Z32" s="23"/>
      <c r="AA32" s="16"/>
      <c r="AB32" s="20" t="n">
        <f>1704</f>
        <v>1704.0</v>
      </c>
      <c r="AC32" s="21" t="n">
        <f>22</f>
        <v>22.0</v>
      </c>
    </row>
    <row r="33">
      <c r="A33" s="13" t="s">
        <v>46</v>
      </c>
      <c r="B33" s="14" t="s">
        <v>153</v>
      </c>
      <c r="C33" s="14" t="s">
        <v>154</v>
      </c>
      <c r="D33" s="22"/>
      <c r="E33" s="14" t="s">
        <v>83</v>
      </c>
      <c r="F33" s="15" t="s">
        <v>84</v>
      </c>
      <c r="G33" s="15" t="s">
        <v>85</v>
      </c>
      <c r="H33" s="16" t="s">
        <v>52</v>
      </c>
      <c r="I33" s="17" t="s">
        <v>206</v>
      </c>
      <c r="J33" s="16" t="s">
        <v>54</v>
      </c>
      <c r="K33" s="17" t="s">
        <v>207</v>
      </c>
      <c r="L33" s="16"/>
      <c r="M33" s="17"/>
      <c r="N33" s="16" t="s">
        <v>57</v>
      </c>
      <c r="O33" s="17" t="s">
        <v>208</v>
      </c>
      <c r="P33" s="16"/>
      <c r="Q33" s="17"/>
      <c r="R33" s="16" t="s">
        <v>60</v>
      </c>
      <c r="S33" s="17" t="s">
        <v>209</v>
      </c>
      <c r="T33" s="18" t="n">
        <f>38615.91</f>
        <v>38615.91</v>
      </c>
      <c r="U33" s="19" t="n">
        <f>869</f>
        <v>869.0</v>
      </c>
      <c r="V33" s="19"/>
      <c r="W33" s="23"/>
      <c r="X33" s="19" t="n">
        <f>3349058000</f>
        <v>3.349058E9</v>
      </c>
      <c r="Y33" s="19"/>
      <c r="Z33" s="23"/>
      <c r="AA33" s="16"/>
      <c r="AB33" s="20" t="n">
        <f>239</f>
        <v>239.0</v>
      </c>
      <c r="AC33" s="21" t="n">
        <f>22</f>
        <v>22.0</v>
      </c>
    </row>
    <row r="34">
      <c r="A34" s="13" t="s">
        <v>46</v>
      </c>
      <c r="B34" s="14" t="s">
        <v>153</v>
      </c>
      <c r="C34" s="14" t="s">
        <v>154</v>
      </c>
      <c r="D34" s="22"/>
      <c r="E34" s="14" t="s">
        <v>90</v>
      </c>
      <c r="F34" s="15" t="s">
        <v>129</v>
      </c>
      <c r="G34" s="15" t="s">
        <v>91</v>
      </c>
      <c r="H34" s="16" t="s">
        <v>52</v>
      </c>
      <c r="I34" s="17" t="s">
        <v>210</v>
      </c>
      <c r="J34" s="16" t="s">
        <v>54</v>
      </c>
      <c r="K34" s="17" t="s">
        <v>158</v>
      </c>
      <c r="L34" s="16" t="s">
        <v>77</v>
      </c>
      <c r="M34" s="17" t="s">
        <v>211</v>
      </c>
      <c r="N34" s="16" t="s">
        <v>57</v>
      </c>
      <c r="O34" s="17" t="s">
        <v>212</v>
      </c>
      <c r="P34" s="16" t="s">
        <v>77</v>
      </c>
      <c r="Q34" s="17" t="s">
        <v>211</v>
      </c>
      <c r="R34" s="16" t="s">
        <v>60</v>
      </c>
      <c r="S34" s="17" t="s">
        <v>213</v>
      </c>
      <c r="T34" s="18" t="n">
        <f>38398.64</f>
        <v>38398.64</v>
      </c>
      <c r="U34" s="19" t="n">
        <f>2421</f>
        <v>2421.0</v>
      </c>
      <c r="V34" s="19" t="n">
        <v>3.0</v>
      </c>
      <c r="W34" s="23"/>
      <c r="X34" s="19" t="n">
        <f>9305354000</f>
        <v>9.305354E9</v>
      </c>
      <c r="Y34" s="19" t="n">
        <v>1.18485E7</v>
      </c>
      <c r="Z34" s="23"/>
      <c r="AA34" s="16"/>
      <c r="AB34" s="20" t="n">
        <f>1385</f>
        <v>1385.0</v>
      </c>
      <c r="AC34" s="21" t="n">
        <f>22</f>
        <v>22.0</v>
      </c>
    </row>
    <row r="35">
      <c r="A35" s="13" t="s">
        <v>46</v>
      </c>
      <c r="B35" s="14" t="s">
        <v>153</v>
      </c>
      <c r="C35" s="14" t="s">
        <v>154</v>
      </c>
      <c r="D35" s="22"/>
      <c r="E35" s="14" t="s">
        <v>99</v>
      </c>
      <c r="F35" s="15" t="s">
        <v>100</v>
      </c>
      <c r="G35" s="15" t="s">
        <v>101</v>
      </c>
      <c r="H35" s="16" t="s">
        <v>52</v>
      </c>
      <c r="I35" s="17" t="s">
        <v>214</v>
      </c>
      <c r="J35" s="16" t="s">
        <v>54</v>
      </c>
      <c r="K35" s="17" t="s">
        <v>215</v>
      </c>
      <c r="L35" s="16"/>
      <c r="M35" s="17"/>
      <c r="N35" s="16" t="s">
        <v>160</v>
      </c>
      <c r="O35" s="17" t="s">
        <v>216</v>
      </c>
      <c r="P35" s="16"/>
      <c r="Q35" s="17"/>
      <c r="R35" s="16" t="s">
        <v>60</v>
      </c>
      <c r="S35" s="17" t="s">
        <v>217</v>
      </c>
      <c r="T35" s="18" t="n">
        <f>38403.64</f>
        <v>38403.64</v>
      </c>
      <c r="U35" s="19" t="n">
        <f>168</f>
        <v>168.0</v>
      </c>
      <c r="V35" s="19"/>
      <c r="W35" s="23"/>
      <c r="X35" s="19" t="n">
        <f>643768500</f>
        <v>6.437685E8</v>
      </c>
      <c r="Y35" s="19"/>
      <c r="Z35" s="23"/>
      <c r="AA35" s="16"/>
      <c r="AB35" s="20" t="n">
        <f>38</f>
        <v>38.0</v>
      </c>
      <c r="AC35" s="21" t="n">
        <f>19</f>
        <v>19.0</v>
      </c>
    </row>
    <row r="36">
      <c r="A36" s="13" t="s">
        <v>46</v>
      </c>
      <c r="B36" s="14" t="s">
        <v>153</v>
      </c>
      <c r="C36" s="14" t="s">
        <v>154</v>
      </c>
      <c r="D36" s="22"/>
      <c r="E36" s="14" t="s">
        <v>107</v>
      </c>
      <c r="F36" s="15" t="s">
        <v>133</v>
      </c>
      <c r="G36" s="15" t="s">
        <v>108</v>
      </c>
      <c r="H36" s="16" t="s">
        <v>160</v>
      </c>
      <c r="I36" s="17" t="s">
        <v>218</v>
      </c>
      <c r="J36" s="16" t="s">
        <v>54</v>
      </c>
      <c r="K36" s="17" t="s">
        <v>219</v>
      </c>
      <c r="L36" s="16"/>
      <c r="M36" s="17"/>
      <c r="N36" s="16" t="s">
        <v>57</v>
      </c>
      <c r="O36" s="17" t="s">
        <v>220</v>
      </c>
      <c r="P36" s="16"/>
      <c r="Q36" s="17"/>
      <c r="R36" s="16" t="s">
        <v>60</v>
      </c>
      <c r="S36" s="17" t="s">
        <v>221</v>
      </c>
      <c r="T36" s="18" t="n">
        <f>38176.36</f>
        <v>38176.36</v>
      </c>
      <c r="U36" s="19" t="n">
        <f>55</f>
        <v>55.0</v>
      </c>
      <c r="V36" s="19"/>
      <c r="W36" s="23"/>
      <c r="X36" s="19" t="n">
        <f>209529500</f>
        <v>2.095295E8</v>
      </c>
      <c r="Y36" s="19"/>
      <c r="Z36" s="23"/>
      <c r="AA36" s="16"/>
      <c r="AB36" s="20" t="n">
        <f>264</f>
        <v>264.0</v>
      </c>
      <c r="AC36" s="21" t="n">
        <f>13</f>
        <v>13.0</v>
      </c>
    </row>
    <row r="37">
      <c r="A37" s="13" t="s">
        <v>46</v>
      </c>
      <c r="B37" s="14" t="s">
        <v>153</v>
      </c>
      <c r="C37" s="14" t="s">
        <v>154</v>
      </c>
      <c r="D37" s="22"/>
      <c r="E37" s="14" t="s">
        <v>110</v>
      </c>
      <c r="F37" s="15" t="s">
        <v>136</v>
      </c>
      <c r="G37" s="15" t="s">
        <v>112</v>
      </c>
      <c r="H37" s="16" t="s">
        <v>52</v>
      </c>
      <c r="I37" s="17" t="s">
        <v>222</v>
      </c>
      <c r="J37" s="16" t="s">
        <v>54</v>
      </c>
      <c r="K37" s="17" t="s">
        <v>223</v>
      </c>
      <c r="L37" s="16"/>
      <c r="M37" s="17"/>
      <c r="N37" s="16" t="s">
        <v>160</v>
      </c>
      <c r="O37" s="17" t="s">
        <v>224</v>
      </c>
      <c r="P37" s="16"/>
      <c r="Q37" s="17"/>
      <c r="R37" s="16" t="s">
        <v>60</v>
      </c>
      <c r="S37" s="17" t="s">
        <v>225</v>
      </c>
      <c r="T37" s="18" t="n">
        <f>37984.09</f>
        <v>37984.09</v>
      </c>
      <c r="U37" s="19" t="n">
        <f>464</f>
        <v>464.0</v>
      </c>
      <c r="V37" s="19"/>
      <c r="W37" s="23"/>
      <c r="X37" s="19" t="n">
        <f>1756138000</f>
        <v>1.756138E9</v>
      </c>
      <c r="Y37" s="19"/>
      <c r="Z37" s="23"/>
      <c r="AA37" s="16"/>
      <c r="AB37" s="20" t="n">
        <f>567</f>
        <v>567.0</v>
      </c>
      <c r="AC37" s="21" t="n">
        <f>22</f>
        <v>22.0</v>
      </c>
    </row>
    <row r="38">
      <c r="A38" s="13" t="s">
        <v>46</v>
      </c>
      <c r="B38" s="14" t="s">
        <v>153</v>
      </c>
      <c r="C38" s="14" t="s">
        <v>154</v>
      </c>
      <c r="D38" s="22"/>
      <c r="E38" s="14" t="s">
        <v>118</v>
      </c>
      <c r="F38" s="15" t="s">
        <v>139</v>
      </c>
      <c r="G38" s="15" t="s">
        <v>120</v>
      </c>
      <c r="H38" s="16" t="s">
        <v>73</v>
      </c>
      <c r="I38" s="17" t="s">
        <v>208</v>
      </c>
      <c r="J38" s="16" t="s">
        <v>54</v>
      </c>
      <c r="K38" s="17" t="s">
        <v>226</v>
      </c>
      <c r="L38" s="16"/>
      <c r="M38" s="17"/>
      <c r="N38" s="16" t="s">
        <v>57</v>
      </c>
      <c r="O38" s="17" t="s">
        <v>227</v>
      </c>
      <c r="P38" s="16"/>
      <c r="Q38" s="17"/>
      <c r="R38" s="16" t="s">
        <v>228</v>
      </c>
      <c r="S38" s="17" t="s">
        <v>169</v>
      </c>
      <c r="T38" s="18" t="n">
        <f>37775</f>
        <v>37775.0</v>
      </c>
      <c r="U38" s="19" t="n">
        <f>17</f>
        <v>17.0</v>
      </c>
      <c r="V38" s="19"/>
      <c r="W38" s="23"/>
      <c r="X38" s="19" t="n">
        <f>64267500</f>
        <v>6.42675E7</v>
      </c>
      <c r="Y38" s="19"/>
      <c r="Z38" s="23"/>
      <c r="AA38" s="16"/>
      <c r="AB38" s="20" t="n">
        <f>162</f>
        <v>162.0</v>
      </c>
      <c r="AC38" s="21" t="n">
        <f>10</f>
        <v>10.0</v>
      </c>
    </row>
    <row r="39">
      <c r="A39" s="13" t="s">
        <v>46</v>
      </c>
      <c r="B39" s="14" t="s">
        <v>153</v>
      </c>
      <c r="C39" s="14" t="s">
        <v>154</v>
      </c>
      <c r="D39" s="22"/>
      <c r="E39" s="14" t="s">
        <v>121</v>
      </c>
      <c r="F39" s="15" t="s">
        <v>142</v>
      </c>
      <c r="G39" s="15" t="s">
        <v>123</v>
      </c>
      <c r="H39" s="16" t="s">
        <v>52</v>
      </c>
      <c r="I39" s="17" t="s">
        <v>229</v>
      </c>
      <c r="J39" s="16" t="s">
        <v>54</v>
      </c>
      <c r="K39" s="17" t="s">
        <v>87</v>
      </c>
      <c r="L39" s="16"/>
      <c r="M39" s="17"/>
      <c r="N39" s="16" t="s">
        <v>160</v>
      </c>
      <c r="O39" s="17" t="s">
        <v>230</v>
      </c>
      <c r="P39" s="16"/>
      <c r="Q39" s="17"/>
      <c r="R39" s="16" t="s">
        <v>60</v>
      </c>
      <c r="S39" s="17" t="s">
        <v>231</v>
      </c>
      <c r="T39" s="18" t="n">
        <f>37590.45</f>
        <v>37590.45</v>
      </c>
      <c r="U39" s="19" t="n">
        <f>244</f>
        <v>244.0</v>
      </c>
      <c r="V39" s="19"/>
      <c r="W39" s="23"/>
      <c r="X39" s="19" t="n">
        <f>923038500</f>
        <v>9.230385E8</v>
      </c>
      <c r="Y39" s="19"/>
      <c r="Z39" s="23"/>
      <c r="AA39" s="16"/>
      <c r="AB39" s="20" t="n">
        <f>379</f>
        <v>379.0</v>
      </c>
      <c r="AC39" s="21" t="n">
        <f>21</f>
        <v>21.0</v>
      </c>
    </row>
    <row r="40">
      <c r="A40" s="13" t="s">
        <v>46</v>
      </c>
      <c r="B40" s="14" t="s">
        <v>153</v>
      </c>
      <c r="C40" s="14" t="s">
        <v>154</v>
      </c>
      <c r="D40" s="22"/>
      <c r="E40" s="14" t="s">
        <v>125</v>
      </c>
      <c r="F40" s="15" t="s">
        <v>145</v>
      </c>
      <c r="G40" s="15" t="s">
        <v>127</v>
      </c>
      <c r="H40" s="16" t="s">
        <v>52</v>
      </c>
      <c r="I40" s="17" t="s">
        <v>232</v>
      </c>
      <c r="J40" s="16" t="s">
        <v>54</v>
      </c>
      <c r="K40" s="17" t="s">
        <v>233</v>
      </c>
      <c r="L40" s="16"/>
      <c r="M40" s="17"/>
      <c r="N40" s="16" t="s">
        <v>160</v>
      </c>
      <c r="O40" s="17" t="s">
        <v>234</v>
      </c>
      <c r="P40" s="16"/>
      <c r="Q40" s="17"/>
      <c r="R40" s="16" t="s">
        <v>60</v>
      </c>
      <c r="S40" s="17" t="s">
        <v>235</v>
      </c>
      <c r="T40" s="18" t="n">
        <f>37384.55</f>
        <v>37384.55</v>
      </c>
      <c r="U40" s="19" t="n">
        <f>36</f>
        <v>36.0</v>
      </c>
      <c r="V40" s="19"/>
      <c r="W40" s="23"/>
      <c r="X40" s="19" t="n">
        <f>135841500</f>
        <v>1.358415E8</v>
      </c>
      <c r="Y40" s="19"/>
      <c r="Z40" s="23"/>
      <c r="AA40" s="16"/>
      <c r="AB40" s="20" t="n">
        <f>132</f>
        <v>132.0</v>
      </c>
      <c r="AC40" s="21" t="n">
        <f>9</f>
        <v>9.0</v>
      </c>
    </row>
    <row r="41">
      <c r="A41" s="13" t="s">
        <v>46</v>
      </c>
      <c r="B41" s="14" t="s">
        <v>153</v>
      </c>
      <c r="C41" s="14" t="s">
        <v>154</v>
      </c>
      <c r="D41" s="22"/>
      <c r="E41" s="14" t="s">
        <v>128</v>
      </c>
      <c r="F41" s="15" t="s">
        <v>148</v>
      </c>
      <c r="G41" s="15" t="s">
        <v>130</v>
      </c>
      <c r="H41" s="16" t="s">
        <v>52</v>
      </c>
      <c r="I41" s="17" t="s">
        <v>236</v>
      </c>
      <c r="J41" s="16" t="s">
        <v>54</v>
      </c>
      <c r="K41" s="17" t="s">
        <v>209</v>
      </c>
      <c r="L41" s="16"/>
      <c r="M41" s="17"/>
      <c r="N41" s="16" t="s">
        <v>160</v>
      </c>
      <c r="O41" s="17" t="s">
        <v>237</v>
      </c>
      <c r="P41" s="16"/>
      <c r="Q41" s="17"/>
      <c r="R41" s="16" t="s">
        <v>60</v>
      </c>
      <c r="S41" s="17" t="s">
        <v>238</v>
      </c>
      <c r="T41" s="18" t="n">
        <f>37296.36</f>
        <v>37296.36</v>
      </c>
      <c r="U41" s="19" t="n">
        <f>143</f>
        <v>143.0</v>
      </c>
      <c r="V41" s="19"/>
      <c r="W41" s="23"/>
      <c r="X41" s="19" t="n">
        <f>536700000</f>
        <v>5.367E8</v>
      </c>
      <c r="Y41" s="19"/>
      <c r="Z41" s="23"/>
      <c r="AA41" s="16"/>
      <c r="AB41" s="20" t="n">
        <f>329</f>
        <v>329.0</v>
      </c>
      <c r="AC41" s="21" t="n">
        <f>22</f>
        <v>22.0</v>
      </c>
    </row>
    <row r="42">
      <c r="A42" s="13" t="s">
        <v>46</v>
      </c>
      <c r="B42" s="14" t="s">
        <v>153</v>
      </c>
      <c r="C42" s="14" t="s">
        <v>154</v>
      </c>
      <c r="D42" s="22"/>
      <c r="E42" s="14" t="s">
        <v>132</v>
      </c>
      <c r="F42" s="15" t="s">
        <v>151</v>
      </c>
      <c r="G42" s="15" t="s">
        <v>134</v>
      </c>
      <c r="H42" s="16" t="s">
        <v>160</v>
      </c>
      <c r="I42" s="17" t="s">
        <v>239</v>
      </c>
      <c r="J42" s="16" t="s">
        <v>54</v>
      </c>
      <c r="K42" s="17" t="s">
        <v>240</v>
      </c>
      <c r="L42" s="16"/>
      <c r="M42" s="17"/>
      <c r="N42" s="16" t="s">
        <v>57</v>
      </c>
      <c r="O42" s="17" t="s">
        <v>241</v>
      </c>
      <c r="P42" s="16"/>
      <c r="Q42" s="17"/>
      <c r="R42" s="16" t="s">
        <v>60</v>
      </c>
      <c r="S42" s="17" t="s">
        <v>242</v>
      </c>
      <c r="T42" s="18" t="n">
        <f>37063.64</f>
        <v>37063.64</v>
      </c>
      <c r="U42" s="19" t="n">
        <f>41</f>
        <v>41.0</v>
      </c>
      <c r="V42" s="19"/>
      <c r="W42" s="23"/>
      <c r="X42" s="19" t="n">
        <f>152860500</f>
        <v>1.528605E8</v>
      </c>
      <c r="Y42" s="19"/>
      <c r="Z42" s="23"/>
      <c r="AA42" s="16"/>
      <c r="AB42" s="20" t="n">
        <f>269</f>
        <v>269.0</v>
      </c>
      <c r="AC42" s="21" t="n">
        <f>17</f>
        <v>17.0</v>
      </c>
    </row>
    <row r="43">
      <c r="A43" s="13" t="s">
        <v>46</v>
      </c>
      <c r="B43" s="14" t="s">
        <v>243</v>
      </c>
      <c r="C43" s="14" t="s">
        <v>244</v>
      </c>
      <c r="D43" s="22"/>
      <c r="E43" s="14" t="s">
        <v>46</v>
      </c>
      <c r="F43" s="15" t="s">
        <v>167</v>
      </c>
      <c r="G43" s="15" t="s">
        <v>156</v>
      </c>
      <c r="H43" s="16" t="s">
        <v>52</v>
      </c>
      <c r="I43" s="17" t="s">
        <v>225</v>
      </c>
      <c r="J43" s="16" t="s">
        <v>77</v>
      </c>
      <c r="K43" s="17" t="s">
        <v>158</v>
      </c>
      <c r="L43" s="16"/>
      <c r="M43" s="17"/>
      <c r="N43" s="16" t="s">
        <v>160</v>
      </c>
      <c r="O43" s="17" t="s">
        <v>245</v>
      </c>
      <c r="P43" s="16"/>
      <c r="Q43" s="17"/>
      <c r="R43" s="16" t="s">
        <v>163</v>
      </c>
      <c r="S43" s="17" t="s">
        <v>246</v>
      </c>
      <c r="T43" s="18" t="n">
        <f>38800</f>
        <v>38800.0</v>
      </c>
      <c r="U43" s="19" t="n">
        <f>412610</f>
        <v>412610.0</v>
      </c>
      <c r="V43" s="19"/>
      <c r="W43" s="23" t="n">
        <v>2.0</v>
      </c>
      <c r="X43" s="19" t="n">
        <f>159677810850</f>
        <v>1.5967781085E11</v>
      </c>
      <c r="Y43" s="19"/>
      <c r="Z43" s="23" t="n">
        <v>778600.0</v>
      </c>
      <c r="AA43" s="16" t="s">
        <v>165</v>
      </c>
      <c r="AB43" s="20" t="n">
        <f>6468</f>
        <v>6468.0</v>
      </c>
      <c r="AC43" s="21" t="n">
        <f>8</f>
        <v>8.0</v>
      </c>
    </row>
    <row r="44">
      <c r="A44" s="13" t="s">
        <v>46</v>
      </c>
      <c r="B44" s="14" t="s">
        <v>243</v>
      </c>
      <c r="C44" s="14" t="s">
        <v>244</v>
      </c>
      <c r="D44" s="22"/>
      <c r="E44" s="14" t="s">
        <v>166</v>
      </c>
      <c r="F44" s="15" t="s">
        <v>180</v>
      </c>
      <c r="G44" s="15" t="s">
        <v>168</v>
      </c>
      <c r="H44" s="16" t="s">
        <v>52</v>
      </c>
      <c r="I44" s="17" t="s">
        <v>247</v>
      </c>
      <c r="J44" s="16" t="s">
        <v>54</v>
      </c>
      <c r="K44" s="17" t="s">
        <v>170</v>
      </c>
      <c r="L44" s="16"/>
      <c r="M44" s="17"/>
      <c r="N44" s="16" t="s">
        <v>57</v>
      </c>
      <c r="O44" s="17" t="s">
        <v>178</v>
      </c>
      <c r="P44" s="16"/>
      <c r="Q44" s="17"/>
      <c r="R44" s="16" t="s">
        <v>60</v>
      </c>
      <c r="S44" s="17" t="s">
        <v>248</v>
      </c>
      <c r="T44" s="18" t="n">
        <f>38860</f>
        <v>38860.0</v>
      </c>
      <c r="U44" s="19" t="n">
        <f>465075</f>
        <v>465075.0</v>
      </c>
      <c r="V44" s="19"/>
      <c r="W44" s="23"/>
      <c r="X44" s="19" t="n">
        <f>180792798400</f>
        <v>1.807927984E11</v>
      </c>
      <c r="Y44" s="19"/>
      <c r="Z44" s="23"/>
      <c r="AA44" s="16"/>
      <c r="AB44" s="20" t="n">
        <f>10629</f>
        <v>10629.0</v>
      </c>
      <c r="AC44" s="21" t="n">
        <f>22</f>
        <v>22.0</v>
      </c>
    </row>
    <row r="45">
      <c r="A45" s="13" t="s">
        <v>46</v>
      </c>
      <c r="B45" s="14" t="s">
        <v>243</v>
      </c>
      <c r="C45" s="14" t="s">
        <v>244</v>
      </c>
      <c r="D45" s="22"/>
      <c r="E45" s="14" t="s">
        <v>49</v>
      </c>
      <c r="F45" s="15" t="s">
        <v>151</v>
      </c>
      <c r="G45" s="15" t="s">
        <v>51</v>
      </c>
      <c r="H45" s="16" t="s">
        <v>52</v>
      </c>
      <c r="I45" s="17" t="s">
        <v>225</v>
      </c>
      <c r="J45" s="16" t="s">
        <v>54</v>
      </c>
      <c r="K45" s="17" t="s">
        <v>176</v>
      </c>
      <c r="L45" s="16"/>
      <c r="M45" s="17"/>
      <c r="N45" s="16" t="s">
        <v>57</v>
      </c>
      <c r="O45" s="17" t="s">
        <v>178</v>
      </c>
      <c r="P45" s="16"/>
      <c r="Q45" s="17"/>
      <c r="R45" s="16" t="s">
        <v>60</v>
      </c>
      <c r="S45" s="17" t="s">
        <v>186</v>
      </c>
      <c r="T45" s="18" t="n">
        <f>38877.73</f>
        <v>38877.73</v>
      </c>
      <c r="U45" s="19" t="n">
        <f>9733354</f>
        <v>9733354.0</v>
      </c>
      <c r="V45" s="19"/>
      <c r="W45" s="23" t="n">
        <v>2.0</v>
      </c>
      <c r="X45" s="19" t="n">
        <f>3781488594450</f>
        <v>3.78148859445E12</v>
      </c>
      <c r="Y45" s="19"/>
      <c r="Z45" s="23" t="n">
        <v>779200.0</v>
      </c>
      <c r="AA45" s="16"/>
      <c r="AB45" s="20" t="n">
        <f>81518</f>
        <v>81518.0</v>
      </c>
      <c r="AC45" s="21" t="n">
        <f>22</f>
        <v>22.0</v>
      </c>
    </row>
    <row r="46">
      <c r="A46" s="13" t="s">
        <v>46</v>
      </c>
      <c r="B46" s="14" t="s">
        <v>243</v>
      </c>
      <c r="C46" s="14" t="s">
        <v>244</v>
      </c>
      <c r="D46" s="22"/>
      <c r="E46" s="14" t="s">
        <v>179</v>
      </c>
      <c r="F46" s="15" t="s">
        <v>188</v>
      </c>
      <c r="G46" s="15" t="s">
        <v>181</v>
      </c>
      <c r="H46" s="16" t="s">
        <v>88</v>
      </c>
      <c r="I46" s="17" t="s">
        <v>249</v>
      </c>
      <c r="J46" s="16" t="s">
        <v>54</v>
      </c>
      <c r="K46" s="17" t="s">
        <v>182</v>
      </c>
      <c r="L46" s="16"/>
      <c r="M46" s="17"/>
      <c r="N46" s="16" t="s">
        <v>57</v>
      </c>
      <c r="O46" s="17" t="s">
        <v>250</v>
      </c>
      <c r="P46" s="16"/>
      <c r="Q46" s="17"/>
      <c r="R46" s="16" t="s">
        <v>60</v>
      </c>
      <c r="S46" s="17" t="s">
        <v>201</v>
      </c>
      <c r="T46" s="18" t="n">
        <f>38883.21</f>
        <v>38883.21</v>
      </c>
      <c r="U46" s="19" t="n">
        <f>3582</f>
        <v>3582.0</v>
      </c>
      <c r="V46" s="19"/>
      <c r="W46" s="23"/>
      <c r="X46" s="19" t="n">
        <f>1400527850</f>
        <v>1.40052785E9</v>
      </c>
      <c r="Y46" s="19"/>
      <c r="Z46" s="23"/>
      <c r="AA46" s="16"/>
      <c r="AB46" s="20" t="n">
        <f>386</f>
        <v>386.0</v>
      </c>
      <c r="AC46" s="21" t="n">
        <f>14</f>
        <v>14.0</v>
      </c>
    </row>
    <row r="47">
      <c r="A47" s="13" t="s">
        <v>46</v>
      </c>
      <c r="B47" s="14" t="s">
        <v>243</v>
      </c>
      <c r="C47" s="14" t="s">
        <v>244</v>
      </c>
      <c r="D47" s="22"/>
      <c r="E47" s="14" t="s">
        <v>62</v>
      </c>
      <c r="F47" s="15" t="s">
        <v>100</v>
      </c>
      <c r="G47" s="15" t="s">
        <v>64</v>
      </c>
      <c r="H47" s="16" t="s">
        <v>52</v>
      </c>
      <c r="I47" s="17" t="s">
        <v>251</v>
      </c>
      <c r="J47" s="16" t="s">
        <v>54</v>
      </c>
      <c r="K47" s="17" t="s">
        <v>170</v>
      </c>
      <c r="L47" s="16"/>
      <c r="M47" s="17"/>
      <c r="N47" s="16" t="s">
        <v>57</v>
      </c>
      <c r="O47" s="17" t="s">
        <v>184</v>
      </c>
      <c r="P47" s="16"/>
      <c r="Q47" s="17"/>
      <c r="R47" s="16" t="s">
        <v>60</v>
      </c>
      <c r="S47" s="17" t="s">
        <v>70</v>
      </c>
      <c r="T47" s="18" t="n">
        <f>38861.36</f>
        <v>38861.36</v>
      </c>
      <c r="U47" s="19" t="n">
        <f>211497</f>
        <v>211497.0</v>
      </c>
      <c r="V47" s="19"/>
      <c r="W47" s="23"/>
      <c r="X47" s="19" t="n">
        <f>82117642700</f>
        <v>8.21176427E10</v>
      </c>
      <c r="Y47" s="19"/>
      <c r="Z47" s="23"/>
      <c r="AA47" s="16"/>
      <c r="AB47" s="20" t="n">
        <f>6291</f>
        <v>6291.0</v>
      </c>
      <c r="AC47" s="21" t="n">
        <f>22</f>
        <v>22.0</v>
      </c>
    </row>
    <row r="48">
      <c r="A48" s="13" t="s">
        <v>46</v>
      </c>
      <c r="B48" s="14" t="s">
        <v>252</v>
      </c>
      <c r="C48" s="14" t="s">
        <v>253</v>
      </c>
      <c r="D48" s="22"/>
      <c r="E48" s="14" t="s">
        <v>49</v>
      </c>
      <c r="F48" s="15" t="s">
        <v>63</v>
      </c>
      <c r="G48" s="15" t="s">
        <v>51</v>
      </c>
      <c r="H48" s="16" t="s">
        <v>52</v>
      </c>
      <c r="I48" s="17" t="s">
        <v>254</v>
      </c>
      <c r="J48" s="16" t="s">
        <v>77</v>
      </c>
      <c r="K48" s="17" t="s">
        <v>255</v>
      </c>
      <c r="L48" s="16" t="s">
        <v>163</v>
      </c>
      <c r="M48" s="17" t="s">
        <v>256</v>
      </c>
      <c r="N48" s="16" t="s">
        <v>57</v>
      </c>
      <c r="O48" s="17" t="s">
        <v>257</v>
      </c>
      <c r="P48" s="16" t="s">
        <v>57</v>
      </c>
      <c r="Q48" s="17" t="s">
        <v>258</v>
      </c>
      <c r="R48" s="16" t="s">
        <v>60</v>
      </c>
      <c r="S48" s="17" t="s">
        <v>259</v>
      </c>
      <c r="T48" s="18" t="n">
        <f>2685.48</f>
        <v>2685.48</v>
      </c>
      <c r="U48" s="19" t="n">
        <f>1089277</f>
        <v>1089277.0</v>
      </c>
      <c r="V48" s="19" t="n">
        <v>139813.0</v>
      </c>
      <c r="W48" s="23" t="n">
        <v>1.0</v>
      </c>
      <c r="X48" s="19" t="n">
        <f>29266752619124</f>
        <v>2.9266752619124E13</v>
      </c>
      <c r="Y48" s="19" t="n">
        <v>3.755854442124E12</v>
      </c>
      <c r="Z48" s="23" t="n">
        <v>2.7027E7</v>
      </c>
      <c r="AA48" s="16"/>
      <c r="AB48" s="20" t="n">
        <f>458458</f>
        <v>458458.0</v>
      </c>
      <c r="AC48" s="21" t="n">
        <f>22</f>
        <v>22.0</v>
      </c>
    </row>
    <row r="49">
      <c r="A49" s="13" t="s">
        <v>46</v>
      </c>
      <c r="B49" s="14" t="s">
        <v>252</v>
      </c>
      <c r="C49" s="14" t="s">
        <v>253</v>
      </c>
      <c r="D49" s="22"/>
      <c r="E49" s="14" t="s">
        <v>62</v>
      </c>
      <c r="F49" s="15" t="s">
        <v>148</v>
      </c>
      <c r="G49" s="15" t="s">
        <v>64</v>
      </c>
      <c r="H49" s="16"/>
      <c r="I49" s="17" t="s">
        <v>109</v>
      </c>
      <c r="J49" s="16"/>
      <c r="K49" s="17" t="s">
        <v>109</v>
      </c>
      <c r="L49" s="16" t="s">
        <v>160</v>
      </c>
      <c r="M49" s="17" t="s">
        <v>260</v>
      </c>
      <c r="N49" s="16"/>
      <c r="O49" s="17" t="s">
        <v>109</v>
      </c>
      <c r="P49" s="16" t="s">
        <v>97</v>
      </c>
      <c r="Q49" s="17" t="s">
        <v>261</v>
      </c>
      <c r="R49" s="16"/>
      <c r="S49" s="17" t="s">
        <v>109</v>
      </c>
      <c r="T49" s="18" t="n">
        <f>2683.07</f>
        <v>2683.07</v>
      </c>
      <c r="U49" s="19" t="n">
        <f>2701</f>
        <v>2701.0</v>
      </c>
      <c r="V49" s="19" t="n">
        <v>2700.0</v>
      </c>
      <c r="W49" s="23" t="n">
        <v>1.0</v>
      </c>
      <c r="X49" s="19" t="n">
        <f>72545520000</f>
        <v>7.254552E10</v>
      </c>
      <c r="Y49" s="19" t="n">
        <v>7.25185E10</v>
      </c>
      <c r="Z49" s="23" t="n">
        <v>2.702E7</v>
      </c>
      <c r="AA49" s="16"/>
      <c r="AB49" s="20" t="n">
        <f>2502</f>
        <v>2502.0</v>
      </c>
      <c r="AC49" s="21" t="n">
        <f>1</f>
        <v>1.0</v>
      </c>
    </row>
    <row r="50">
      <c r="A50" s="13" t="s">
        <v>46</v>
      </c>
      <c r="B50" s="14" t="s">
        <v>252</v>
      </c>
      <c r="C50" s="14" t="s">
        <v>253</v>
      </c>
      <c r="D50" s="22"/>
      <c r="E50" s="14" t="s">
        <v>71</v>
      </c>
      <c r="F50" s="15" t="s">
        <v>84</v>
      </c>
      <c r="G50" s="15" t="s">
        <v>72</v>
      </c>
      <c r="H50" s="16"/>
      <c r="I50" s="17" t="s">
        <v>109</v>
      </c>
      <c r="J50" s="16"/>
      <c r="K50" s="17" t="s">
        <v>109</v>
      </c>
      <c r="L50" s="16"/>
      <c r="M50" s="17"/>
      <c r="N50" s="16"/>
      <c r="O50" s="17" t="s">
        <v>109</v>
      </c>
      <c r="P50" s="16"/>
      <c r="Q50" s="17"/>
      <c r="R50" s="16"/>
      <c r="S50" s="17" t="s">
        <v>109</v>
      </c>
      <c r="T50" s="18" t="n">
        <f>2660.66</f>
        <v>2660.66</v>
      </c>
      <c r="U50" s="19" t="str">
        <f>"－"</f>
        <v>－</v>
      </c>
      <c r="V50" s="19"/>
      <c r="W50" s="23"/>
      <c r="X50" s="19" t="str">
        <f>"－"</f>
        <v>－</v>
      </c>
      <c r="Y50" s="19"/>
      <c r="Z50" s="23"/>
      <c r="AA50" s="16"/>
      <c r="AB50" s="20" t="n">
        <f>1490</f>
        <v>1490.0</v>
      </c>
      <c r="AC50" s="21" t="str">
        <f>"－"</f>
        <v>－</v>
      </c>
    </row>
    <row r="51">
      <c r="A51" s="13" t="s">
        <v>46</v>
      </c>
      <c r="B51" s="14" t="s">
        <v>252</v>
      </c>
      <c r="C51" s="14" t="s">
        <v>253</v>
      </c>
      <c r="D51" s="22"/>
      <c r="E51" s="14" t="s">
        <v>83</v>
      </c>
      <c r="F51" s="15" t="s">
        <v>151</v>
      </c>
      <c r="G51" s="15" t="s">
        <v>85</v>
      </c>
      <c r="H51" s="16"/>
      <c r="I51" s="17" t="s">
        <v>109</v>
      </c>
      <c r="J51" s="16"/>
      <c r="K51" s="17" t="s">
        <v>109</v>
      </c>
      <c r="L51" s="16"/>
      <c r="M51" s="17"/>
      <c r="N51" s="16"/>
      <c r="O51" s="17" t="s">
        <v>109</v>
      </c>
      <c r="P51" s="16"/>
      <c r="Q51" s="17"/>
      <c r="R51" s="16"/>
      <c r="S51" s="17" t="s">
        <v>109</v>
      </c>
      <c r="T51" s="18" t="n">
        <f>2660.39</f>
        <v>2660.39</v>
      </c>
      <c r="U51" s="19" t="str">
        <f>"－"</f>
        <v>－</v>
      </c>
      <c r="V51" s="19"/>
      <c r="W51" s="23"/>
      <c r="X51" s="19" t="str">
        <f>"－"</f>
        <v>－</v>
      </c>
      <c r="Y51" s="19"/>
      <c r="Z51" s="23"/>
      <c r="AA51" s="16"/>
      <c r="AB51" s="20" t="str">
        <f>"－"</f>
        <v>－</v>
      </c>
      <c r="AC51" s="21" t="str">
        <f>"－"</f>
        <v>－</v>
      </c>
    </row>
    <row r="52">
      <c r="A52" s="13" t="s">
        <v>46</v>
      </c>
      <c r="B52" s="14" t="s">
        <v>252</v>
      </c>
      <c r="C52" s="14" t="s">
        <v>253</v>
      </c>
      <c r="D52" s="22"/>
      <c r="E52" s="14" t="s">
        <v>90</v>
      </c>
      <c r="F52" s="15" t="s">
        <v>100</v>
      </c>
      <c r="G52" s="15" t="s">
        <v>91</v>
      </c>
      <c r="H52" s="16"/>
      <c r="I52" s="17" t="s">
        <v>109</v>
      </c>
      <c r="J52" s="16"/>
      <c r="K52" s="17" t="s">
        <v>109</v>
      </c>
      <c r="L52" s="16" t="s">
        <v>54</v>
      </c>
      <c r="M52" s="17" t="s">
        <v>262</v>
      </c>
      <c r="N52" s="16"/>
      <c r="O52" s="17" t="s">
        <v>109</v>
      </c>
      <c r="P52" s="16" t="s">
        <v>97</v>
      </c>
      <c r="Q52" s="17" t="s">
        <v>263</v>
      </c>
      <c r="R52" s="16"/>
      <c r="S52" s="17" t="s">
        <v>109</v>
      </c>
      <c r="T52" s="18" t="n">
        <f>2638.8</f>
        <v>2638.8</v>
      </c>
      <c r="U52" s="19" t="n">
        <f>2100</f>
        <v>2100.0</v>
      </c>
      <c r="V52" s="19" t="n">
        <v>2100.0</v>
      </c>
      <c r="W52" s="23"/>
      <c r="X52" s="19" t="n">
        <f>55453050000</f>
        <v>5.545305E10</v>
      </c>
      <c r="Y52" s="19" t="n">
        <v>5.545305E10</v>
      </c>
      <c r="Z52" s="23"/>
      <c r="AA52" s="16"/>
      <c r="AB52" s="20" t="n">
        <f>2300</f>
        <v>2300.0</v>
      </c>
      <c r="AC52" s="21" t="str">
        <f>"－"</f>
        <v>－</v>
      </c>
    </row>
    <row r="53">
      <c r="A53" s="13" t="s">
        <v>46</v>
      </c>
      <c r="B53" s="14" t="s">
        <v>264</v>
      </c>
      <c r="C53" s="14" t="s">
        <v>265</v>
      </c>
      <c r="D53" s="22"/>
      <c r="E53" s="14" t="s">
        <v>49</v>
      </c>
      <c r="F53" s="15" t="s">
        <v>84</v>
      </c>
      <c r="G53" s="15" t="s">
        <v>51</v>
      </c>
      <c r="H53" s="16" t="s">
        <v>52</v>
      </c>
      <c r="I53" s="17" t="s">
        <v>266</v>
      </c>
      <c r="J53" s="16" t="s">
        <v>77</v>
      </c>
      <c r="K53" s="17" t="s">
        <v>267</v>
      </c>
      <c r="L53" s="16" t="s">
        <v>77</v>
      </c>
      <c r="M53" s="17" t="s">
        <v>268</v>
      </c>
      <c r="N53" s="16" t="s">
        <v>57</v>
      </c>
      <c r="O53" s="17" t="s">
        <v>269</v>
      </c>
      <c r="P53" s="16" t="s">
        <v>57</v>
      </c>
      <c r="Q53" s="17" t="s">
        <v>270</v>
      </c>
      <c r="R53" s="16" t="s">
        <v>60</v>
      </c>
      <c r="S53" s="17" t="s">
        <v>271</v>
      </c>
      <c r="T53" s="18" t="n">
        <f>2685.48</f>
        <v>2685.48</v>
      </c>
      <c r="U53" s="19" t="n">
        <f>431926</f>
        <v>431926.0</v>
      </c>
      <c r="V53" s="19" t="n">
        <v>15484.0</v>
      </c>
      <c r="W53" s="23" t="n">
        <v>1.0</v>
      </c>
      <c r="X53" s="19" t="n">
        <f>1159750240695</f>
        <v>1.159750240695E12</v>
      </c>
      <c r="Y53" s="19" t="n">
        <v>4.1584926195E10</v>
      </c>
      <c r="Z53" s="23" t="n">
        <v>2664500.0</v>
      </c>
      <c r="AA53" s="16"/>
      <c r="AB53" s="20" t="n">
        <f>44863</f>
        <v>44863.0</v>
      </c>
      <c r="AC53" s="21" t="n">
        <f>22</f>
        <v>22.0</v>
      </c>
    </row>
    <row r="54">
      <c r="A54" s="13" t="s">
        <v>46</v>
      </c>
      <c r="B54" s="14" t="s">
        <v>264</v>
      </c>
      <c r="C54" s="14" t="s">
        <v>265</v>
      </c>
      <c r="D54" s="22"/>
      <c r="E54" s="14" t="s">
        <v>62</v>
      </c>
      <c r="F54" s="15" t="s">
        <v>151</v>
      </c>
      <c r="G54" s="15" t="s">
        <v>64</v>
      </c>
      <c r="H54" s="16" t="s">
        <v>92</v>
      </c>
      <c r="I54" s="17" t="s">
        <v>272</v>
      </c>
      <c r="J54" s="16" t="s">
        <v>77</v>
      </c>
      <c r="K54" s="17" t="s">
        <v>273</v>
      </c>
      <c r="L54" s="16" t="s">
        <v>77</v>
      </c>
      <c r="M54" s="17" t="s">
        <v>274</v>
      </c>
      <c r="N54" s="16" t="s">
        <v>97</v>
      </c>
      <c r="O54" s="17" t="s">
        <v>275</v>
      </c>
      <c r="P54" s="16" t="s">
        <v>276</v>
      </c>
      <c r="Q54" s="17" t="s">
        <v>277</v>
      </c>
      <c r="R54" s="16" t="s">
        <v>60</v>
      </c>
      <c r="S54" s="17" t="s">
        <v>278</v>
      </c>
      <c r="T54" s="18" t="n">
        <f>2683.07</f>
        <v>2683.07</v>
      </c>
      <c r="U54" s="19" t="n">
        <f>91</f>
        <v>91.0</v>
      </c>
      <c r="V54" s="19" t="n">
        <v>2.0</v>
      </c>
      <c r="W54" s="23" t="n">
        <v>1.0</v>
      </c>
      <c r="X54" s="19" t="n">
        <f>244225900</f>
        <v>2.442259E8</v>
      </c>
      <c r="Y54" s="19" t="n">
        <v>5483000.0</v>
      </c>
      <c r="Z54" s="23" t="n">
        <v>2655400.0</v>
      </c>
      <c r="AA54" s="16"/>
      <c r="AB54" s="20" t="n">
        <f>60</f>
        <v>60.0</v>
      </c>
      <c r="AC54" s="21" t="n">
        <f>16</f>
        <v>16.0</v>
      </c>
    </row>
    <row r="55">
      <c r="A55" s="13" t="s">
        <v>46</v>
      </c>
      <c r="B55" s="14" t="s">
        <v>264</v>
      </c>
      <c r="C55" s="14" t="s">
        <v>265</v>
      </c>
      <c r="D55" s="22"/>
      <c r="E55" s="14" t="s">
        <v>71</v>
      </c>
      <c r="F55" s="15" t="s">
        <v>100</v>
      </c>
      <c r="G55" s="15" t="s">
        <v>72</v>
      </c>
      <c r="H55" s="16"/>
      <c r="I55" s="17" t="s">
        <v>109</v>
      </c>
      <c r="J55" s="16"/>
      <c r="K55" s="17" t="s">
        <v>109</v>
      </c>
      <c r="L55" s="16"/>
      <c r="M55" s="17"/>
      <c r="N55" s="16"/>
      <c r="O55" s="17" t="s">
        <v>109</v>
      </c>
      <c r="P55" s="16"/>
      <c r="Q55" s="17"/>
      <c r="R55" s="16"/>
      <c r="S55" s="17" t="s">
        <v>109</v>
      </c>
      <c r="T55" s="18" t="n">
        <f>2660.66</f>
        <v>2660.66</v>
      </c>
      <c r="U55" s="19" t="str">
        <f>"－"</f>
        <v>－</v>
      </c>
      <c r="V55" s="19"/>
      <c r="W55" s="23"/>
      <c r="X55" s="19" t="str">
        <f>"－"</f>
        <v>－</v>
      </c>
      <c r="Y55" s="19"/>
      <c r="Z55" s="23"/>
      <c r="AA55" s="16"/>
      <c r="AB55" s="20" t="str">
        <f>"－"</f>
        <v>－</v>
      </c>
      <c r="AC55" s="21" t="str">
        <f>"－"</f>
        <v>－</v>
      </c>
    </row>
    <row r="56">
      <c r="A56" s="13" t="s">
        <v>46</v>
      </c>
      <c r="B56" s="14" t="s">
        <v>279</v>
      </c>
      <c r="C56" s="14" t="s">
        <v>280</v>
      </c>
      <c r="D56" s="22"/>
      <c r="E56" s="14" t="s">
        <v>49</v>
      </c>
      <c r="F56" s="15" t="s">
        <v>281</v>
      </c>
      <c r="G56" s="15" t="s">
        <v>51</v>
      </c>
      <c r="H56" s="16" t="s">
        <v>60</v>
      </c>
      <c r="I56" s="17" t="s">
        <v>282</v>
      </c>
      <c r="J56" s="16" t="s">
        <v>60</v>
      </c>
      <c r="K56" s="17" t="s">
        <v>282</v>
      </c>
      <c r="L56" s="16"/>
      <c r="M56" s="17"/>
      <c r="N56" s="16" t="s">
        <v>60</v>
      </c>
      <c r="O56" s="17" t="s">
        <v>283</v>
      </c>
      <c r="P56" s="16"/>
      <c r="Q56" s="17"/>
      <c r="R56" s="16" t="s">
        <v>60</v>
      </c>
      <c r="S56" s="17" t="s">
        <v>283</v>
      </c>
      <c r="T56" s="18" t="n">
        <f>1207.86</f>
        <v>1207.86</v>
      </c>
      <c r="U56" s="19" t="n">
        <f>2</f>
        <v>2.0</v>
      </c>
      <c r="V56" s="19"/>
      <c r="W56" s="23"/>
      <c r="X56" s="19" t="n">
        <f>2418500</f>
        <v>2418500.0</v>
      </c>
      <c r="Y56" s="19"/>
      <c r="Z56" s="23"/>
      <c r="AA56" s="16"/>
      <c r="AB56" s="20" t="n">
        <f>58</f>
        <v>58.0</v>
      </c>
      <c r="AC56" s="21" t="n">
        <f>1</f>
        <v>1.0</v>
      </c>
    </row>
    <row r="57">
      <c r="A57" s="13" t="s">
        <v>46</v>
      </c>
      <c r="B57" s="14" t="s">
        <v>279</v>
      </c>
      <c r="C57" s="14" t="s">
        <v>280</v>
      </c>
      <c r="D57" s="22"/>
      <c r="E57" s="14" t="s">
        <v>62</v>
      </c>
      <c r="F57" s="15" t="s">
        <v>281</v>
      </c>
      <c r="G57" s="15" t="s">
        <v>64</v>
      </c>
      <c r="H57" s="16"/>
      <c r="I57" s="17" t="s">
        <v>109</v>
      </c>
      <c r="J57" s="16"/>
      <c r="K57" s="17" t="s">
        <v>109</v>
      </c>
      <c r="L57" s="16"/>
      <c r="M57" s="17"/>
      <c r="N57" s="16"/>
      <c r="O57" s="17" t="s">
        <v>109</v>
      </c>
      <c r="P57" s="16"/>
      <c r="Q57" s="17"/>
      <c r="R57" s="16"/>
      <c r="S57" s="17" t="s">
        <v>109</v>
      </c>
      <c r="T57" s="18" t="n">
        <f>1207.34</f>
        <v>1207.34</v>
      </c>
      <c r="U57" s="19" t="str">
        <f>"－"</f>
        <v>－</v>
      </c>
      <c r="V57" s="19"/>
      <c r="W57" s="23"/>
      <c r="X57" s="19" t="str">
        <f>"－"</f>
        <v>－</v>
      </c>
      <c r="Y57" s="19"/>
      <c r="Z57" s="23"/>
      <c r="AA57" s="16"/>
      <c r="AB57" s="20" t="str">
        <f>"－"</f>
        <v>－</v>
      </c>
      <c r="AC57" s="21" t="str">
        <f>"－"</f>
        <v>－</v>
      </c>
    </row>
    <row r="58">
      <c r="A58" s="13" t="s">
        <v>46</v>
      </c>
      <c r="B58" s="14" t="s">
        <v>279</v>
      </c>
      <c r="C58" s="14" t="s">
        <v>280</v>
      </c>
      <c r="D58" s="22"/>
      <c r="E58" s="14" t="s">
        <v>71</v>
      </c>
      <c r="F58" s="15" t="s">
        <v>281</v>
      </c>
      <c r="G58" s="15" t="s">
        <v>72</v>
      </c>
      <c r="H58" s="16"/>
      <c r="I58" s="17" t="s">
        <v>109</v>
      </c>
      <c r="J58" s="16"/>
      <c r="K58" s="17" t="s">
        <v>109</v>
      </c>
      <c r="L58" s="16"/>
      <c r="M58" s="17"/>
      <c r="N58" s="16"/>
      <c r="O58" s="17" t="s">
        <v>109</v>
      </c>
      <c r="P58" s="16"/>
      <c r="Q58" s="17"/>
      <c r="R58" s="16"/>
      <c r="S58" s="17" t="s">
        <v>109</v>
      </c>
      <c r="T58" s="18" t="n">
        <f>1196.7</f>
        <v>1196.7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279</v>
      </c>
      <c r="C59" s="14" t="s">
        <v>280</v>
      </c>
      <c r="D59" s="22"/>
      <c r="E59" s="14" t="s">
        <v>83</v>
      </c>
      <c r="F59" s="15" t="s">
        <v>151</v>
      </c>
      <c r="G59" s="15" t="s">
        <v>85</v>
      </c>
      <c r="H59" s="16"/>
      <c r="I59" s="17" t="s">
        <v>109</v>
      </c>
      <c r="J59" s="16"/>
      <c r="K59" s="17" t="s">
        <v>109</v>
      </c>
      <c r="L59" s="16"/>
      <c r="M59" s="17"/>
      <c r="N59" s="16"/>
      <c r="O59" s="17" t="s">
        <v>109</v>
      </c>
      <c r="P59" s="16"/>
      <c r="Q59" s="17"/>
      <c r="R59" s="16"/>
      <c r="S59" s="17" t="s">
        <v>109</v>
      </c>
      <c r="T59" s="18" t="n">
        <f>1196.64</f>
        <v>1196.64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279</v>
      </c>
      <c r="C60" s="14" t="s">
        <v>280</v>
      </c>
      <c r="D60" s="22"/>
      <c r="E60" s="14" t="s">
        <v>90</v>
      </c>
      <c r="F60" s="15" t="s">
        <v>100</v>
      </c>
      <c r="G60" s="15" t="s">
        <v>91</v>
      </c>
      <c r="H60" s="16"/>
      <c r="I60" s="17" t="s">
        <v>109</v>
      </c>
      <c r="J60" s="16"/>
      <c r="K60" s="17" t="s">
        <v>109</v>
      </c>
      <c r="L60" s="16"/>
      <c r="M60" s="17"/>
      <c r="N60" s="16"/>
      <c r="O60" s="17" t="s">
        <v>109</v>
      </c>
      <c r="P60" s="16"/>
      <c r="Q60" s="17"/>
      <c r="R60" s="16"/>
      <c r="S60" s="17" t="s">
        <v>109</v>
      </c>
      <c r="T60" s="18" t="n">
        <f>1186.84</f>
        <v>1186.84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284</v>
      </c>
      <c r="C61" s="14" t="s">
        <v>285</v>
      </c>
      <c r="D61" s="22"/>
      <c r="E61" s="14" t="s">
        <v>49</v>
      </c>
      <c r="F61" s="15" t="s">
        <v>63</v>
      </c>
      <c r="G61" s="15" t="s">
        <v>51</v>
      </c>
      <c r="H61" s="16" t="s">
        <v>52</v>
      </c>
      <c r="I61" s="17" t="s">
        <v>286</v>
      </c>
      <c r="J61" s="16" t="s">
        <v>77</v>
      </c>
      <c r="K61" s="17" t="s">
        <v>287</v>
      </c>
      <c r="L61" s="16" t="s">
        <v>77</v>
      </c>
      <c r="M61" s="17" t="s">
        <v>288</v>
      </c>
      <c r="N61" s="16" t="s">
        <v>57</v>
      </c>
      <c r="O61" s="17" t="s">
        <v>289</v>
      </c>
      <c r="P61" s="16" t="s">
        <v>57</v>
      </c>
      <c r="Q61" s="17" t="s">
        <v>290</v>
      </c>
      <c r="R61" s="16" t="s">
        <v>60</v>
      </c>
      <c r="S61" s="17" t="s">
        <v>291</v>
      </c>
      <c r="T61" s="18" t="n">
        <f>24549.09</f>
        <v>24549.09</v>
      </c>
      <c r="U61" s="19" t="n">
        <f>106436</f>
        <v>106436.0</v>
      </c>
      <c r="V61" s="19" t="n">
        <v>8854.0</v>
      </c>
      <c r="W61" s="23"/>
      <c r="X61" s="19" t="n">
        <f>262273504550</f>
        <v>2.6227350455E11</v>
      </c>
      <c r="Y61" s="19" t="n">
        <v>2.212581055E10</v>
      </c>
      <c r="Z61" s="23"/>
      <c r="AA61" s="16"/>
      <c r="AB61" s="20" t="n">
        <f>53672</f>
        <v>53672.0</v>
      </c>
      <c r="AC61" s="21" t="n">
        <f>22</f>
        <v>22.0</v>
      </c>
    </row>
    <row r="62">
      <c r="A62" s="13" t="s">
        <v>46</v>
      </c>
      <c r="B62" s="14" t="s">
        <v>284</v>
      </c>
      <c r="C62" s="14" t="s">
        <v>285</v>
      </c>
      <c r="D62" s="22"/>
      <c r="E62" s="14" t="s">
        <v>62</v>
      </c>
      <c r="F62" s="15" t="s">
        <v>148</v>
      </c>
      <c r="G62" s="15" t="s">
        <v>64</v>
      </c>
      <c r="H62" s="16"/>
      <c r="I62" s="17" t="s">
        <v>109</v>
      </c>
      <c r="J62" s="16"/>
      <c r="K62" s="17" t="s">
        <v>109</v>
      </c>
      <c r="L62" s="16"/>
      <c r="M62" s="17"/>
      <c r="N62" s="16"/>
      <c r="O62" s="17" t="s">
        <v>109</v>
      </c>
      <c r="P62" s="16"/>
      <c r="Q62" s="17"/>
      <c r="R62" s="16"/>
      <c r="S62" s="17" t="s">
        <v>109</v>
      </c>
      <c r="T62" s="18" t="n">
        <f>24534.09</f>
        <v>24534.09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284</v>
      </c>
      <c r="C63" s="14" t="s">
        <v>285</v>
      </c>
      <c r="D63" s="22"/>
      <c r="E63" s="14" t="s">
        <v>71</v>
      </c>
      <c r="F63" s="15" t="s">
        <v>84</v>
      </c>
      <c r="G63" s="15" t="s">
        <v>72</v>
      </c>
      <c r="H63" s="16"/>
      <c r="I63" s="17" t="s">
        <v>109</v>
      </c>
      <c r="J63" s="16"/>
      <c r="K63" s="17" t="s">
        <v>109</v>
      </c>
      <c r="L63" s="16"/>
      <c r="M63" s="17"/>
      <c r="N63" s="16"/>
      <c r="O63" s="17" t="s">
        <v>109</v>
      </c>
      <c r="P63" s="16"/>
      <c r="Q63" s="17"/>
      <c r="R63" s="16"/>
      <c r="S63" s="17" t="s">
        <v>109</v>
      </c>
      <c r="T63" s="18" t="n">
        <f>24324.32</f>
        <v>24324.32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284</v>
      </c>
      <c r="C64" s="14" t="s">
        <v>285</v>
      </c>
      <c r="D64" s="22"/>
      <c r="E64" s="14" t="s">
        <v>83</v>
      </c>
      <c r="F64" s="15" t="s">
        <v>151</v>
      </c>
      <c r="G64" s="15" t="s">
        <v>85</v>
      </c>
      <c r="H64" s="16"/>
      <c r="I64" s="17" t="s">
        <v>109</v>
      </c>
      <c r="J64" s="16"/>
      <c r="K64" s="17" t="s">
        <v>109</v>
      </c>
      <c r="L64" s="16"/>
      <c r="M64" s="17"/>
      <c r="N64" s="16"/>
      <c r="O64" s="17" t="s">
        <v>109</v>
      </c>
      <c r="P64" s="16"/>
      <c r="Q64" s="17"/>
      <c r="R64" s="16"/>
      <c r="S64" s="17" t="s">
        <v>109</v>
      </c>
      <c r="T64" s="18" t="n">
        <f>24316.36</f>
        <v>24316.36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284</v>
      </c>
      <c r="C65" s="14" t="s">
        <v>285</v>
      </c>
      <c r="D65" s="22"/>
      <c r="E65" s="14" t="s">
        <v>90</v>
      </c>
      <c r="F65" s="15" t="s">
        <v>100</v>
      </c>
      <c r="G65" s="15" t="s">
        <v>91</v>
      </c>
      <c r="H65" s="16"/>
      <c r="I65" s="17" t="s">
        <v>109</v>
      </c>
      <c r="J65" s="16"/>
      <c r="K65" s="17" t="s">
        <v>109</v>
      </c>
      <c r="L65" s="16"/>
      <c r="M65" s="17"/>
      <c r="N65" s="16"/>
      <c r="O65" s="17" t="s">
        <v>109</v>
      </c>
      <c r="P65" s="16"/>
      <c r="Q65" s="17"/>
      <c r="R65" s="16"/>
      <c r="S65" s="17" t="s">
        <v>109</v>
      </c>
      <c r="T65" s="18" t="n">
        <f>24112.95</f>
        <v>24112.95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292</v>
      </c>
      <c r="C66" s="14" t="s">
        <v>293</v>
      </c>
      <c r="D66" s="22"/>
      <c r="E66" s="14" t="s">
        <v>49</v>
      </c>
      <c r="F66" s="15" t="s">
        <v>84</v>
      </c>
      <c r="G66" s="15" t="s">
        <v>51</v>
      </c>
      <c r="H66" s="16"/>
      <c r="I66" s="17" t="s">
        <v>109</v>
      </c>
      <c r="J66" s="16"/>
      <c r="K66" s="17" t="s">
        <v>109</v>
      </c>
      <c r="L66" s="16"/>
      <c r="M66" s="17"/>
      <c r="N66" s="16"/>
      <c r="O66" s="17" t="s">
        <v>109</v>
      </c>
      <c r="P66" s="16"/>
      <c r="Q66" s="17"/>
      <c r="R66" s="16"/>
      <c r="S66" s="17" t="s">
        <v>109</v>
      </c>
      <c r="T66" s="18" t="n">
        <f>1387.64</f>
        <v>1387.64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n">
        <f>146</f>
        <v>146.0</v>
      </c>
      <c r="AC66" s="21" t="str">
        <f>"－"</f>
        <v>－</v>
      </c>
    </row>
    <row r="67">
      <c r="A67" s="13" t="s">
        <v>46</v>
      </c>
      <c r="B67" s="14" t="s">
        <v>292</v>
      </c>
      <c r="C67" s="14" t="s">
        <v>293</v>
      </c>
      <c r="D67" s="22"/>
      <c r="E67" s="14" t="s">
        <v>62</v>
      </c>
      <c r="F67" s="15" t="s">
        <v>151</v>
      </c>
      <c r="G67" s="15" t="s">
        <v>64</v>
      </c>
      <c r="H67" s="16"/>
      <c r="I67" s="17" t="s">
        <v>109</v>
      </c>
      <c r="J67" s="16"/>
      <c r="K67" s="17" t="s">
        <v>109</v>
      </c>
      <c r="L67" s="16"/>
      <c r="M67" s="17"/>
      <c r="N67" s="16"/>
      <c r="O67" s="17" t="s">
        <v>109</v>
      </c>
      <c r="P67" s="16"/>
      <c r="Q67" s="17"/>
      <c r="R67" s="16"/>
      <c r="S67" s="17" t="s">
        <v>109</v>
      </c>
      <c r="T67" s="18" t="n">
        <f>1389.18</f>
        <v>1389.18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292</v>
      </c>
      <c r="C68" s="14" t="s">
        <v>293</v>
      </c>
      <c r="D68" s="22"/>
      <c r="E68" s="14" t="s">
        <v>71</v>
      </c>
      <c r="F68" s="15" t="s">
        <v>100</v>
      </c>
      <c r="G68" s="15" t="s">
        <v>72</v>
      </c>
      <c r="H68" s="16"/>
      <c r="I68" s="17" t="s">
        <v>109</v>
      </c>
      <c r="J68" s="16"/>
      <c r="K68" s="17" t="s">
        <v>109</v>
      </c>
      <c r="L68" s="16"/>
      <c r="M68" s="17"/>
      <c r="N68" s="16"/>
      <c r="O68" s="17" t="s">
        <v>109</v>
      </c>
      <c r="P68" s="16"/>
      <c r="Q68" s="17"/>
      <c r="R68" s="16"/>
      <c r="S68" s="17" t="s">
        <v>109</v>
      </c>
      <c r="T68" s="18" t="n">
        <f>1379.66</f>
        <v>1379.66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294</v>
      </c>
      <c r="C69" s="14" t="s">
        <v>295</v>
      </c>
      <c r="D69" s="22"/>
      <c r="E69" s="14" t="s">
        <v>49</v>
      </c>
      <c r="F69" s="15" t="s">
        <v>84</v>
      </c>
      <c r="G69" s="15" t="s">
        <v>51</v>
      </c>
      <c r="H69" s="16" t="s">
        <v>52</v>
      </c>
      <c r="I69" s="17" t="s">
        <v>296</v>
      </c>
      <c r="J69" s="16" t="s">
        <v>297</v>
      </c>
      <c r="K69" s="17" t="s">
        <v>298</v>
      </c>
      <c r="L69" s="16" t="s">
        <v>297</v>
      </c>
      <c r="M69" s="17" t="s">
        <v>299</v>
      </c>
      <c r="N69" s="16" t="s">
        <v>52</v>
      </c>
      <c r="O69" s="17" t="s">
        <v>296</v>
      </c>
      <c r="P69" s="16" t="s">
        <v>276</v>
      </c>
      <c r="Q69" s="17" t="s">
        <v>300</v>
      </c>
      <c r="R69" s="16" t="s">
        <v>297</v>
      </c>
      <c r="S69" s="17" t="s">
        <v>301</v>
      </c>
      <c r="T69" s="18" t="n">
        <f>313.65</f>
        <v>313.65</v>
      </c>
      <c r="U69" s="19" t="n">
        <f>3363</f>
        <v>3363.0</v>
      </c>
      <c r="V69" s="19" t="n">
        <v>3215.0</v>
      </c>
      <c r="W69" s="23"/>
      <c r="X69" s="19" t="n">
        <f>10734327974</f>
        <v>1.0734327974E10</v>
      </c>
      <c r="Y69" s="19" t="n">
        <v>1.0251478974E10</v>
      </c>
      <c r="Z69" s="23"/>
      <c r="AA69" s="16"/>
      <c r="AB69" s="20" t="n">
        <f>44115</f>
        <v>44115.0</v>
      </c>
      <c r="AC69" s="21" t="n">
        <f>2</f>
        <v>2.0</v>
      </c>
    </row>
    <row r="70">
      <c r="A70" s="13" t="s">
        <v>46</v>
      </c>
      <c r="B70" s="14" t="s">
        <v>294</v>
      </c>
      <c r="C70" s="14" t="s">
        <v>295</v>
      </c>
      <c r="D70" s="22"/>
      <c r="E70" s="14" t="s">
        <v>62</v>
      </c>
      <c r="F70" s="15" t="s">
        <v>151</v>
      </c>
      <c r="G70" s="15" t="s">
        <v>64</v>
      </c>
      <c r="H70" s="16"/>
      <c r="I70" s="17" t="s">
        <v>109</v>
      </c>
      <c r="J70" s="16"/>
      <c r="K70" s="17" t="s">
        <v>109</v>
      </c>
      <c r="L70" s="16"/>
      <c r="M70" s="17"/>
      <c r="N70" s="16"/>
      <c r="O70" s="17" t="s">
        <v>109</v>
      </c>
      <c r="P70" s="16"/>
      <c r="Q70" s="17"/>
      <c r="R70" s="16"/>
      <c r="S70" s="17" t="s">
        <v>109</v>
      </c>
      <c r="T70" s="18" t="n">
        <f>314.04</f>
        <v>314.04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294</v>
      </c>
      <c r="C71" s="14" t="s">
        <v>295</v>
      </c>
      <c r="D71" s="22"/>
      <c r="E71" s="14" t="s">
        <v>71</v>
      </c>
      <c r="F71" s="15" t="s">
        <v>100</v>
      </c>
      <c r="G71" s="15" t="s">
        <v>72</v>
      </c>
      <c r="H71" s="16"/>
      <c r="I71" s="17" t="s">
        <v>109</v>
      </c>
      <c r="J71" s="16"/>
      <c r="K71" s="17" t="s">
        <v>109</v>
      </c>
      <c r="L71" s="16"/>
      <c r="M71" s="17"/>
      <c r="N71" s="16"/>
      <c r="O71" s="17" t="s">
        <v>109</v>
      </c>
      <c r="P71" s="16"/>
      <c r="Q71" s="17"/>
      <c r="R71" s="16"/>
      <c r="S71" s="17" t="s">
        <v>109</v>
      </c>
      <c r="T71" s="18" t="n">
        <f>310.97</f>
        <v>310.97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302</v>
      </c>
      <c r="C72" s="14" t="s">
        <v>303</v>
      </c>
      <c r="D72" s="22"/>
      <c r="E72" s="14" t="s">
        <v>49</v>
      </c>
      <c r="F72" s="15" t="s">
        <v>84</v>
      </c>
      <c r="G72" s="15" t="s">
        <v>51</v>
      </c>
      <c r="H72" s="16" t="s">
        <v>52</v>
      </c>
      <c r="I72" s="17" t="s">
        <v>304</v>
      </c>
      <c r="J72" s="16" t="s">
        <v>52</v>
      </c>
      <c r="K72" s="17" t="s">
        <v>304</v>
      </c>
      <c r="L72" s="16" t="s">
        <v>52</v>
      </c>
      <c r="M72" s="17" t="s">
        <v>305</v>
      </c>
      <c r="N72" s="16" t="s">
        <v>60</v>
      </c>
      <c r="O72" s="17" t="s">
        <v>306</v>
      </c>
      <c r="P72" s="16" t="s">
        <v>307</v>
      </c>
      <c r="Q72" s="17" t="s">
        <v>308</v>
      </c>
      <c r="R72" s="16" t="s">
        <v>60</v>
      </c>
      <c r="S72" s="17" t="s">
        <v>309</v>
      </c>
      <c r="T72" s="18" t="n">
        <f>1689.57</f>
        <v>1689.57</v>
      </c>
      <c r="U72" s="19" t="n">
        <f>35982</f>
        <v>35982.0</v>
      </c>
      <c r="V72" s="19" t="n">
        <v>26392.0</v>
      </c>
      <c r="W72" s="23"/>
      <c r="X72" s="19" t="n">
        <f>60761760686</f>
        <v>6.0761760686E10</v>
      </c>
      <c r="Y72" s="19" t="n">
        <v>4.4523364186E10</v>
      </c>
      <c r="Z72" s="23"/>
      <c r="AA72" s="16"/>
      <c r="AB72" s="20" t="n">
        <f>79056</f>
        <v>79056.0</v>
      </c>
      <c r="AC72" s="21" t="n">
        <f>22</f>
        <v>22.0</v>
      </c>
    </row>
    <row r="73">
      <c r="A73" s="13" t="s">
        <v>46</v>
      </c>
      <c r="B73" s="14" t="s">
        <v>302</v>
      </c>
      <c r="C73" s="14" t="s">
        <v>303</v>
      </c>
      <c r="D73" s="22"/>
      <c r="E73" s="14" t="s">
        <v>62</v>
      </c>
      <c r="F73" s="15" t="s">
        <v>151</v>
      </c>
      <c r="G73" s="15" t="s">
        <v>64</v>
      </c>
      <c r="H73" s="16"/>
      <c r="I73" s="17" t="s">
        <v>109</v>
      </c>
      <c r="J73" s="16"/>
      <c r="K73" s="17" t="s">
        <v>109</v>
      </c>
      <c r="L73" s="16"/>
      <c r="M73" s="17"/>
      <c r="N73" s="16"/>
      <c r="O73" s="17" t="s">
        <v>109</v>
      </c>
      <c r="P73" s="16"/>
      <c r="Q73" s="17"/>
      <c r="R73" s="16"/>
      <c r="S73" s="17" t="s">
        <v>109</v>
      </c>
      <c r="T73" s="18" t="n">
        <f>1662.84</f>
        <v>1662.84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302</v>
      </c>
      <c r="C74" s="14" t="s">
        <v>303</v>
      </c>
      <c r="D74" s="22"/>
      <c r="E74" s="14" t="s">
        <v>71</v>
      </c>
      <c r="F74" s="15" t="s">
        <v>100</v>
      </c>
      <c r="G74" s="15" t="s">
        <v>72</v>
      </c>
      <c r="H74" s="16"/>
      <c r="I74" s="17" t="s">
        <v>109</v>
      </c>
      <c r="J74" s="16"/>
      <c r="K74" s="17" t="s">
        <v>109</v>
      </c>
      <c r="L74" s="16"/>
      <c r="M74" s="17"/>
      <c r="N74" s="16"/>
      <c r="O74" s="17" t="s">
        <v>109</v>
      </c>
      <c r="P74" s="16"/>
      <c r="Q74" s="17"/>
      <c r="R74" s="16"/>
      <c r="S74" s="17" t="s">
        <v>109</v>
      </c>
      <c r="T74" s="18" t="n">
        <f>1653.2</f>
        <v>1653.2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310</v>
      </c>
      <c r="C75" s="14" t="s">
        <v>311</v>
      </c>
      <c r="D75" s="22"/>
      <c r="E75" s="14" t="s">
        <v>49</v>
      </c>
      <c r="F75" s="15" t="s">
        <v>63</v>
      </c>
      <c r="G75" s="15" t="s">
        <v>51</v>
      </c>
      <c r="H75" s="16"/>
      <c r="I75" s="17" t="s">
        <v>109</v>
      </c>
      <c r="J75" s="16"/>
      <c r="K75" s="17" t="s">
        <v>109</v>
      </c>
      <c r="L75" s="16"/>
      <c r="M75" s="17"/>
      <c r="N75" s="16"/>
      <c r="O75" s="17" t="s">
        <v>109</v>
      </c>
      <c r="P75" s="16"/>
      <c r="Q75" s="17"/>
      <c r="R75" s="16"/>
      <c r="S75" s="17" t="s">
        <v>109</v>
      </c>
      <c r="T75" s="18" t="n">
        <f>1700.8</f>
        <v>1700.8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310</v>
      </c>
      <c r="C76" s="14" t="s">
        <v>311</v>
      </c>
      <c r="D76" s="22"/>
      <c r="E76" s="14" t="s">
        <v>62</v>
      </c>
      <c r="F76" s="15" t="s">
        <v>148</v>
      </c>
      <c r="G76" s="15" t="s">
        <v>64</v>
      </c>
      <c r="H76" s="16"/>
      <c r="I76" s="17" t="s">
        <v>109</v>
      </c>
      <c r="J76" s="16"/>
      <c r="K76" s="17" t="s">
        <v>109</v>
      </c>
      <c r="L76" s="16"/>
      <c r="M76" s="17"/>
      <c r="N76" s="16"/>
      <c r="O76" s="17" t="s">
        <v>109</v>
      </c>
      <c r="P76" s="16"/>
      <c r="Q76" s="17"/>
      <c r="R76" s="16"/>
      <c r="S76" s="17" t="s">
        <v>109</v>
      </c>
      <c r="T76" s="18" t="n">
        <f>1700.16</f>
        <v>1700.16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310</v>
      </c>
      <c r="C77" s="14" t="s">
        <v>311</v>
      </c>
      <c r="D77" s="22"/>
      <c r="E77" s="14" t="s">
        <v>71</v>
      </c>
      <c r="F77" s="15" t="s">
        <v>84</v>
      </c>
      <c r="G77" s="15" t="s">
        <v>72</v>
      </c>
      <c r="H77" s="16"/>
      <c r="I77" s="17" t="s">
        <v>109</v>
      </c>
      <c r="J77" s="16"/>
      <c r="K77" s="17" t="s">
        <v>109</v>
      </c>
      <c r="L77" s="16"/>
      <c r="M77" s="17"/>
      <c r="N77" s="16"/>
      <c r="O77" s="17" t="s">
        <v>109</v>
      </c>
      <c r="P77" s="16"/>
      <c r="Q77" s="17"/>
      <c r="R77" s="16"/>
      <c r="S77" s="17" t="s">
        <v>109</v>
      </c>
      <c r="T77" s="18" t="n">
        <f>1685.09</f>
        <v>1685.09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310</v>
      </c>
      <c r="C78" s="14" t="s">
        <v>311</v>
      </c>
      <c r="D78" s="22"/>
      <c r="E78" s="14" t="s">
        <v>83</v>
      </c>
      <c r="F78" s="15" t="s">
        <v>151</v>
      </c>
      <c r="G78" s="15" t="s">
        <v>85</v>
      </c>
      <c r="H78" s="16"/>
      <c r="I78" s="17" t="s">
        <v>109</v>
      </c>
      <c r="J78" s="16"/>
      <c r="K78" s="17" t="s">
        <v>109</v>
      </c>
      <c r="L78" s="16"/>
      <c r="M78" s="17"/>
      <c r="N78" s="16"/>
      <c r="O78" s="17" t="s">
        <v>109</v>
      </c>
      <c r="P78" s="16"/>
      <c r="Q78" s="17"/>
      <c r="R78" s="16"/>
      <c r="S78" s="17" t="s">
        <v>109</v>
      </c>
      <c r="T78" s="18" t="n">
        <f>1684.93</f>
        <v>1684.93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310</v>
      </c>
      <c r="C79" s="14" t="s">
        <v>311</v>
      </c>
      <c r="D79" s="22"/>
      <c r="E79" s="14" t="s">
        <v>90</v>
      </c>
      <c r="F79" s="15" t="s">
        <v>100</v>
      </c>
      <c r="G79" s="15" t="s">
        <v>91</v>
      </c>
      <c r="H79" s="16"/>
      <c r="I79" s="17" t="s">
        <v>109</v>
      </c>
      <c r="J79" s="16"/>
      <c r="K79" s="17" t="s">
        <v>109</v>
      </c>
      <c r="L79" s="16"/>
      <c r="M79" s="17"/>
      <c r="N79" s="16"/>
      <c r="O79" s="17" t="s">
        <v>109</v>
      </c>
      <c r="P79" s="16"/>
      <c r="Q79" s="17"/>
      <c r="R79" s="16"/>
      <c r="S79" s="17" t="s">
        <v>109</v>
      </c>
      <c r="T79" s="18" t="n">
        <f>1671.16</f>
        <v>1671.16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312</v>
      </c>
      <c r="C80" s="14" t="s">
        <v>313</v>
      </c>
      <c r="D80" s="22"/>
      <c r="E80" s="14" t="s">
        <v>49</v>
      </c>
      <c r="F80" s="15" t="s">
        <v>63</v>
      </c>
      <c r="G80" s="15" t="s">
        <v>51</v>
      </c>
      <c r="H80" s="16" t="s">
        <v>52</v>
      </c>
      <c r="I80" s="17" t="s">
        <v>314</v>
      </c>
      <c r="J80" s="16" t="s">
        <v>52</v>
      </c>
      <c r="K80" s="17" t="s">
        <v>315</v>
      </c>
      <c r="L80" s="16" t="s">
        <v>52</v>
      </c>
      <c r="M80" s="17" t="s">
        <v>316</v>
      </c>
      <c r="N80" s="16" t="s">
        <v>57</v>
      </c>
      <c r="O80" s="17" t="s">
        <v>317</v>
      </c>
      <c r="P80" s="16" t="s">
        <v>57</v>
      </c>
      <c r="Q80" s="17" t="s">
        <v>318</v>
      </c>
      <c r="R80" s="16" t="s">
        <v>60</v>
      </c>
      <c r="S80" s="17" t="s">
        <v>319</v>
      </c>
      <c r="T80" s="18" t="n">
        <f>630.91</f>
        <v>630.91</v>
      </c>
      <c r="U80" s="19" t="n">
        <f>118664</f>
        <v>118664.0</v>
      </c>
      <c r="V80" s="19" t="n">
        <v>4400.0</v>
      </c>
      <c r="W80" s="23"/>
      <c r="X80" s="19" t="n">
        <f>73260017390</f>
        <v>7.326001739E10</v>
      </c>
      <c r="Y80" s="19" t="n">
        <v>2.73545139E9</v>
      </c>
      <c r="Z80" s="23"/>
      <c r="AA80" s="16"/>
      <c r="AB80" s="20" t="n">
        <f>44745</f>
        <v>44745.0</v>
      </c>
      <c r="AC80" s="21" t="n">
        <f>22</f>
        <v>22.0</v>
      </c>
    </row>
    <row r="81">
      <c r="A81" s="13" t="s">
        <v>46</v>
      </c>
      <c r="B81" s="14" t="s">
        <v>312</v>
      </c>
      <c r="C81" s="14" t="s">
        <v>313</v>
      </c>
      <c r="D81" s="22"/>
      <c r="E81" s="14" t="s">
        <v>62</v>
      </c>
      <c r="F81" s="15" t="s">
        <v>148</v>
      </c>
      <c r="G81" s="15" t="s">
        <v>64</v>
      </c>
      <c r="H81" s="16" t="s">
        <v>52</v>
      </c>
      <c r="I81" s="17" t="s">
        <v>320</v>
      </c>
      <c r="J81" s="16" t="s">
        <v>52</v>
      </c>
      <c r="K81" s="17" t="s">
        <v>321</v>
      </c>
      <c r="L81" s="16" t="s">
        <v>160</v>
      </c>
      <c r="M81" s="17" t="s">
        <v>322</v>
      </c>
      <c r="N81" s="16" t="s">
        <v>57</v>
      </c>
      <c r="O81" s="17" t="s">
        <v>323</v>
      </c>
      <c r="P81" s="16" t="s">
        <v>97</v>
      </c>
      <c r="Q81" s="17" t="s">
        <v>324</v>
      </c>
      <c r="R81" s="16" t="s">
        <v>60</v>
      </c>
      <c r="S81" s="17" t="s">
        <v>325</v>
      </c>
      <c r="T81" s="18" t="n">
        <f>631.14</f>
        <v>631.14</v>
      </c>
      <c r="U81" s="19" t="n">
        <f>607</f>
        <v>607.0</v>
      </c>
      <c r="V81" s="19" t="n">
        <v>7.0</v>
      </c>
      <c r="W81" s="23"/>
      <c r="X81" s="19" t="n">
        <f>367693100</f>
        <v>3.676931E8</v>
      </c>
      <c r="Y81" s="19" t="n">
        <v>4216100.0</v>
      </c>
      <c r="Z81" s="23"/>
      <c r="AA81" s="16"/>
      <c r="AB81" s="20" t="n">
        <f>468</f>
        <v>468.0</v>
      </c>
      <c r="AC81" s="21" t="n">
        <f>22</f>
        <v>22.0</v>
      </c>
    </row>
    <row r="82">
      <c r="A82" s="13" t="s">
        <v>46</v>
      </c>
      <c r="B82" s="14" t="s">
        <v>312</v>
      </c>
      <c r="C82" s="14" t="s">
        <v>313</v>
      </c>
      <c r="D82" s="22"/>
      <c r="E82" s="14" t="s">
        <v>71</v>
      </c>
      <c r="F82" s="15" t="s">
        <v>84</v>
      </c>
      <c r="G82" s="15" t="s">
        <v>72</v>
      </c>
      <c r="H82" s="16" t="s">
        <v>52</v>
      </c>
      <c r="I82" s="17" t="s">
        <v>326</v>
      </c>
      <c r="J82" s="16" t="s">
        <v>160</v>
      </c>
      <c r="K82" s="17" t="s">
        <v>327</v>
      </c>
      <c r="L82" s="16"/>
      <c r="M82" s="17"/>
      <c r="N82" s="16" t="s">
        <v>57</v>
      </c>
      <c r="O82" s="17" t="s">
        <v>328</v>
      </c>
      <c r="P82" s="16"/>
      <c r="Q82" s="17"/>
      <c r="R82" s="16" t="s">
        <v>60</v>
      </c>
      <c r="S82" s="17" t="s">
        <v>329</v>
      </c>
      <c r="T82" s="18" t="n">
        <f>631.36</f>
        <v>631.36</v>
      </c>
      <c r="U82" s="19" t="n">
        <f>64</f>
        <v>64.0</v>
      </c>
      <c r="V82" s="19"/>
      <c r="W82" s="23"/>
      <c r="X82" s="19" t="n">
        <f>38532000</f>
        <v>3.8532E7</v>
      </c>
      <c r="Y82" s="19"/>
      <c r="Z82" s="23"/>
      <c r="AA82" s="16"/>
      <c r="AB82" s="20" t="n">
        <f>128</f>
        <v>128.0</v>
      </c>
      <c r="AC82" s="21" t="n">
        <f>17</f>
        <v>17.0</v>
      </c>
    </row>
    <row r="83">
      <c r="A83" s="13" t="s">
        <v>46</v>
      </c>
      <c r="B83" s="14" t="s">
        <v>312</v>
      </c>
      <c r="C83" s="14" t="s">
        <v>313</v>
      </c>
      <c r="D83" s="22"/>
      <c r="E83" s="14" t="s">
        <v>83</v>
      </c>
      <c r="F83" s="15" t="s">
        <v>151</v>
      </c>
      <c r="G83" s="15" t="s">
        <v>85</v>
      </c>
      <c r="H83" s="16" t="s">
        <v>75</v>
      </c>
      <c r="I83" s="17" t="s">
        <v>329</v>
      </c>
      <c r="J83" s="16" t="s">
        <v>75</v>
      </c>
      <c r="K83" s="17" t="s">
        <v>329</v>
      </c>
      <c r="L83" s="16"/>
      <c r="M83" s="17"/>
      <c r="N83" s="16" t="s">
        <v>80</v>
      </c>
      <c r="O83" s="17" t="s">
        <v>330</v>
      </c>
      <c r="P83" s="16"/>
      <c r="Q83" s="17"/>
      <c r="R83" s="16" t="s">
        <v>80</v>
      </c>
      <c r="S83" s="17" t="s">
        <v>330</v>
      </c>
      <c r="T83" s="18" t="n">
        <f>631.73</f>
        <v>631.73</v>
      </c>
      <c r="U83" s="19" t="n">
        <f>2</f>
        <v>2.0</v>
      </c>
      <c r="V83" s="19"/>
      <c r="W83" s="23"/>
      <c r="X83" s="19" t="n">
        <f>1175000</f>
        <v>1175000.0</v>
      </c>
      <c r="Y83" s="19"/>
      <c r="Z83" s="23"/>
      <c r="AA83" s="16"/>
      <c r="AB83" s="20" t="n">
        <f>6</f>
        <v>6.0</v>
      </c>
      <c r="AC83" s="21" t="n">
        <f>2</f>
        <v>2.0</v>
      </c>
    </row>
    <row r="84">
      <c r="A84" s="13" t="s">
        <v>46</v>
      </c>
      <c r="B84" s="14" t="s">
        <v>312</v>
      </c>
      <c r="C84" s="14" t="s">
        <v>313</v>
      </c>
      <c r="D84" s="22"/>
      <c r="E84" s="14" t="s">
        <v>90</v>
      </c>
      <c r="F84" s="15" t="s">
        <v>100</v>
      </c>
      <c r="G84" s="15" t="s">
        <v>91</v>
      </c>
      <c r="H84" s="16"/>
      <c r="I84" s="17" t="s">
        <v>109</v>
      </c>
      <c r="J84" s="16"/>
      <c r="K84" s="17" t="s">
        <v>109</v>
      </c>
      <c r="L84" s="16"/>
      <c r="M84" s="17"/>
      <c r="N84" s="16"/>
      <c r="O84" s="17" t="s">
        <v>109</v>
      </c>
      <c r="P84" s="16"/>
      <c r="Q84" s="17"/>
      <c r="R84" s="16"/>
      <c r="S84" s="17" t="s">
        <v>109</v>
      </c>
      <c r="T84" s="18" t="n">
        <f>631.73</f>
        <v>631.73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331</v>
      </c>
      <c r="C85" s="14" t="s">
        <v>332</v>
      </c>
      <c r="D85" s="22"/>
      <c r="E85" s="14" t="s">
        <v>49</v>
      </c>
      <c r="F85" s="15" t="s">
        <v>333</v>
      </c>
      <c r="G85" s="15" t="s">
        <v>334</v>
      </c>
      <c r="H85" s="16" t="s">
        <v>52</v>
      </c>
      <c r="I85" s="17" t="s">
        <v>335</v>
      </c>
      <c r="J85" s="16" t="s">
        <v>192</v>
      </c>
      <c r="K85" s="17" t="s">
        <v>336</v>
      </c>
      <c r="L85" s="16" t="s">
        <v>297</v>
      </c>
      <c r="M85" s="17" t="s">
        <v>337</v>
      </c>
      <c r="N85" s="16" t="s">
        <v>92</v>
      </c>
      <c r="O85" s="17" t="s">
        <v>338</v>
      </c>
      <c r="P85" s="16" t="s">
        <v>86</v>
      </c>
      <c r="Q85" s="17" t="s">
        <v>339</v>
      </c>
      <c r="R85" s="16" t="s">
        <v>60</v>
      </c>
      <c r="S85" s="17" t="s">
        <v>340</v>
      </c>
      <c r="T85" s="18" t="n">
        <f>42696.36</f>
        <v>42696.36</v>
      </c>
      <c r="U85" s="19" t="n">
        <f>20568</f>
        <v>20568.0</v>
      </c>
      <c r="V85" s="19" t="n">
        <v>118.0</v>
      </c>
      <c r="W85" s="23"/>
      <c r="X85" s="19" t="n">
        <f>87685381320</f>
        <v>8.768538132E10</v>
      </c>
      <c r="Y85" s="19" t="n">
        <v>5.0179322E8</v>
      </c>
      <c r="Z85" s="23"/>
      <c r="AA85" s="16"/>
      <c r="AB85" s="20" t="n">
        <f>2324</f>
        <v>2324.0</v>
      </c>
      <c r="AC85" s="21" t="n">
        <f>22</f>
        <v>22.0</v>
      </c>
    </row>
    <row r="86">
      <c r="A86" s="13" t="s">
        <v>46</v>
      </c>
      <c r="B86" s="14" t="s">
        <v>331</v>
      </c>
      <c r="C86" s="14" t="s">
        <v>332</v>
      </c>
      <c r="D86" s="22"/>
      <c r="E86" s="14" t="s">
        <v>62</v>
      </c>
      <c r="F86" s="15" t="s">
        <v>281</v>
      </c>
      <c r="G86" s="15" t="s">
        <v>341</v>
      </c>
      <c r="H86" s="16" t="s">
        <v>52</v>
      </c>
      <c r="I86" s="17" t="s">
        <v>342</v>
      </c>
      <c r="J86" s="16" t="s">
        <v>192</v>
      </c>
      <c r="K86" s="17" t="s">
        <v>343</v>
      </c>
      <c r="L86" s="16" t="s">
        <v>54</v>
      </c>
      <c r="M86" s="17" t="s">
        <v>344</v>
      </c>
      <c r="N86" s="16" t="s">
        <v>73</v>
      </c>
      <c r="O86" s="17" t="s">
        <v>345</v>
      </c>
      <c r="P86" s="16" t="s">
        <v>54</v>
      </c>
      <c r="Q86" s="17" t="s">
        <v>344</v>
      </c>
      <c r="R86" s="16" t="s">
        <v>60</v>
      </c>
      <c r="S86" s="17" t="s">
        <v>346</v>
      </c>
      <c r="T86" s="18" t="n">
        <f>42991.5</f>
        <v>42991.5</v>
      </c>
      <c r="U86" s="19" t="n">
        <f>68</f>
        <v>68.0</v>
      </c>
      <c r="V86" s="19" t="n">
        <v>1.0</v>
      </c>
      <c r="W86" s="23"/>
      <c r="X86" s="19" t="n">
        <f>292097010</f>
        <v>2.9209701E8</v>
      </c>
      <c r="Y86" s="19" t="n">
        <v>4355110.0</v>
      </c>
      <c r="Z86" s="23"/>
      <c r="AA86" s="16"/>
      <c r="AB86" s="20" t="n">
        <f>57</f>
        <v>57.0</v>
      </c>
      <c r="AC86" s="21" t="n">
        <f>15</f>
        <v>15.0</v>
      </c>
    </row>
    <row r="87">
      <c r="A87" s="13" t="s">
        <v>46</v>
      </c>
      <c r="B87" s="14" t="s">
        <v>331</v>
      </c>
      <c r="C87" s="14" t="s">
        <v>332</v>
      </c>
      <c r="D87" s="22"/>
      <c r="E87" s="14" t="s">
        <v>71</v>
      </c>
      <c r="F87" s="15" t="s">
        <v>347</v>
      </c>
      <c r="G87" s="15" t="s">
        <v>348</v>
      </c>
      <c r="H87" s="16"/>
      <c r="I87" s="17" t="s">
        <v>109</v>
      </c>
      <c r="J87" s="16"/>
      <c r="K87" s="17" t="s">
        <v>109</v>
      </c>
      <c r="L87" s="16"/>
      <c r="M87" s="17"/>
      <c r="N87" s="16"/>
      <c r="O87" s="17" t="s">
        <v>109</v>
      </c>
      <c r="P87" s="16"/>
      <c r="Q87" s="17"/>
      <c r="R87" s="16"/>
      <c r="S87" s="17" t="s">
        <v>109</v>
      </c>
      <c r="T87" s="18" t="n">
        <f>43375.68</f>
        <v>43375.68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n">
        <f>1</f>
        <v>1.0</v>
      </c>
      <c r="AC87" s="21" t="str">
        <f>"－"</f>
        <v>－</v>
      </c>
    </row>
    <row r="88">
      <c r="A88" s="13" t="s">
        <v>46</v>
      </c>
      <c r="B88" s="14" t="s">
        <v>331</v>
      </c>
      <c r="C88" s="14" t="s">
        <v>332</v>
      </c>
      <c r="D88" s="22"/>
      <c r="E88" s="14" t="s">
        <v>83</v>
      </c>
      <c r="F88" s="15" t="s">
        <v>349</v>
      </c>
      <c r="G88" s="15" t="s">
        <v>350</v>
      </c>
      <c r="H88" s="16"/>
      <c r="I88" s="17" t="s">
        <v>109</v>
      </c>
      <c r="J88" s="16"/>
      <c r="K88" s="17" t="s">
        <v>109</v>
      </c>
      <c r="L88" s="16"/>
      <c r="M88" s="17"/>
      <c r="N88" s="16"/>
      <c r="O88" s="17" t="s">
        <v>109</v>
      </c>
      <c r="P88" s="16"/>
      <c r="Q88" s="17"/>
      <c r="R88" s="16"/>
      <c r="S88" s="17" t="s">
        <v>109</v>
      </c>
      <c r="T88" s="18" t="n">
        <f>43799.82</f>
        <v>43799.82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351</v>
      </c>
      <c r="C89" s="14" t="s">
        <v>352</v>
      </c>
      <c r="D89" s="22"/>
      <c r="E89" s="14" t="s">
        <v>46</v>
      </c>
      <c r="F89" s="15" t="s">
        <v>353</v>
      </c>
      <c r="G89" s="15" t="s">
        <v>354</v>
      </c>
      <c r="H89" s="16"/>
      <c r="I89" s="17" t="s">
        <v>109</v>
      </c>
      <c r="J89" s="16"/>
      <c r="K89" s="17" t="s">
        <v>109</v>
      </c>
      <c r="L89" s="16"/>
      <c r="M89" s="17"/>
      <c r="N89" s="16"/>
      <c r="O89" s="17" t="s">
        <v>109</v>
      </c>
      <c r="P89" s="16"/>
      <c r="Q89" s="17"/>
      <c r="R89" s="16"/>
      <c r="S89" s="17" t="s">
        <v>109</v>
      </c>
      <c r="T89" s="18" t="n">
        <f>22615.8</f>
        <v>22615.8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 t="s">
        <v>165</v>
      </c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351</v>
      </c>
      <c r="C90" s="14" t="s">
        <v>352</v>
      </c>
      <c r="D90" s="22"/>
      <c r="E90" s="14" t="s">
        <v>166</v>
      </c>
      <c r="F90" s="15" t="s">
        <v>355</v>
      </c>
      <c r="G90" s="15" t="s">
        <v>356</v>
      </c>
      <c r="H90" s="16"/>
      <c r="I90" s="17" t="s">
        <v>109</v>
      </c>
      <c r="J90" s="16"/>
      <c r="K90" s="17" t="s">
        <v>109</v>
      </c>
      <c r="L90" s="16"/>
      <c r="M90" s="17"/>
      <c r="N90" s="16"/>
      <c r="O90" s="17" t="s">
        <v>109</v>
      </c>
      <c r="P90" s="16"/>
      <c r="Q90" s="17"/>
      <c r="R90" s="16"/>
      <c r="S90" s="17" t="s">
        <v>109</v>
      </c>
      <c r="T90" s="18" t="n">
        <f>22995.73</f>
        <v>22995.73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/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351</v>
      </c>
      <c r="C91" s="14" t="s">
        <v>352</v>
      </c>
      <c r="D91" s="22"/>
      <c r="E91" s="14" t="s">
        <v>49</v>
      </c>
      <c r="F91" s="15" t="s">
        <v>357</v>
      </c>
      <c r="G91" s="15" t="s">
        <v>358</v>
      </c>
      <c r="H91" s="16"/>
      <c r="I91" s="17" t="s">
        <v>109</v>
      </c>
      <c r="J91" s="16"/>
      <c r="K91" s="17" t="s">
        <v>109</v>
      </c>
      <c r="L91" s="16"/>
      <c r="M91" s="17"/>
      <c r="N91" s="16"/>
      <c r="O91" s="17" t="s">
        <v>109</v>
      </c>
      <c r="P91" s="16"/>
      <c r="Q91" s="17"/>
      <c r="R91" s="16"/>
      <c r="S91" s="17" t="s">
        <v>109</v>
      </c>
      <c r="T91" s="18" t="n">
        <f>23012.36</f>
        <v>23012.36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351</v>
      </c>
      <c r="C92" s="14" t="s">
        <v>352</v>
      </c>
      <c r="D92" s="22"/>
      <c r="E92" s="14" t="s">
        <v>62</v>
      </c>
      <c r="F92" s="15" t="s">
        <v>359</v>
      </c>
      <c r="G92" s="15" t="s">
        <v>360</v>
      </c>
      <c r="H92" s="16"/>
      <c r="I92" s="17" t="s">
        <v>109</v>
      </c>
      <c r="J92" s="16"/>
      <c r="K92" s="17" t="s">
        <v>109</v>
      </c>
      <c r="L92" s="16"/>
      <c r="M92" s="17"/>
      <c r="N92" s="16"/>
      <c r="O92" s="17" t="s">
        <v>109</v>
      </c>
      <c r="P92" s="16"/>
      <c r="Q92" s="17"/>
      <c r="R92" s="16"/>
      <c r="S92" s="17" t="s">
        <v>109</v>
      </c>
      <c r="T92" s="18" t="n">
        <f>23046.41</f>
        <v>23046.41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351</v>
      </c>
      <c r="C93" s="14" t="s">
        <v>352</v>
      </c>
      <c r="D93" s="22"/>
      <c r="E93" s="14" t="s">
        <v>71</v>
      </c>
      <c r="F93" s="15" t="s">
        <v>361</v>
      </c>
      <c r="G93" s="15" t="s">
        <v>362</v>
      </c>
      <c r="H93" s="16"/>
      <c r="I93" s="17" t="s">
        <v>109</v>
      </c>
      <c r="J93" s="16"/>
      <c r="K93" s="17" t="s">
        <v>109</v>
      </c>
      <c r="L93" s="16"/>
      <c r="M93" s="17"/>
      <c r="N93" s="16"/>
      <c r="O93" s="17" t="s">
        <v>109</v>
      </c>
      <c r="P93" s="16"/>
      <c r="Q93" s="17"/>
      <c r="R93" s="16"/>
      <c r="S93" s="17" t="s">
        <v>109</v>
      </c>
      <c r="T93" s="18" t="n">
        <f>23065.91</f>
        <v>23065.91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351</v>
      </c>
      <c r="C94" s="14" t="s">
        <v>352</v>
      </c>
      <c r="D94" s="22"/>
      <c r="E94" s="14" t="s">
        <v>83</v>
      </c>
      <c r="F94" s="15" t="s">
        <v>363</v>
      </c>
      <c r="G94" s="15" t="s">
        <v>364</v>
      </c>
      <c r="H94" s="16"/>
      <c r="I94" s="17" t="s">
        <v>109</v>
      </c>
      <c r="J94" s="16"/>
      <c r="K94" s="17" t="s">
        <v>109</v>
      </c>
      <c r="L94" s="16"/>
      <c r="M94" s="17"/>
      <c r="N94" s="16"/>
      <c r="O94" s="17" t="s">
        <v>109</v>
      </c>
      <c r="P94" s="16"/>
      <c r="Q94" s="17"/>
      <c r="R94" s="16"/>
      <c r="S94" s="17" t="s">
        <v>109</v>
      </c>
      <c r="T94" s="18" t="n">
        <f>23208.83</f>
        <v>23208.83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365</v>
      </c>
      <c r="C95" s="14" t="s">
        <v>366</v>
      </c>
      <c r="D95" s="22"/>
      <c r="E95" s="14" t="s">
        <v>46</v>
      </c>
      <c r="F95" s="15" t="s">
        <v>367</v>
      </c>
      <c r="G95" s="15" t="s">
        <v>368</v>
      </c>
      <c r="H95" s="16"/>
      <c r="I95" s="17" t="s">
        <v>109</v>
      </c>
      <c r="J95" s="16"/>
      <c r="K95" s="17" t="s">
        <v>109</v>
      </c>
      <c r="L95" s="16"/>
      <c r="M95" s="17"/>
      <c r="N95" s="16"/>
      <c r="O95" s="17" t="s">
        <v>109</v>
      </c>
      <c r="P95" s="16"/>
      <c r="Q95" s="17"/>
      <c r="R95" s="16"/>
      <c r="S95" s="17" t="s">
        <v>109</v>
      </c>
      <c r="T95" s="18" t="n">
        <f>14628.57</f>
        <v>14628.57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 t="s">
        <v>165</v>
      </c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365</v>
      </c>
      <c r="C96" s="14" t="s">
        <v>366</v>
      </c>
      <c r="D96" s="22"/>
      <c r="E96" s="14" t="s">
        <v>166</v>
      </c>
      <c r="F96" s="15" t="s">
        <v>369</v>
      </c>
      <c r="G96" s="15" t="s">
        <v>370</v>
      </c>
      <c r="H96" s="16"/>
      <c r="I96" s="17" t="s">
        <v>109</v>
      </c>
      <c r="J96" s="16"/>
      <c r="K96" s="17" t="s">
        <v>109</v>
      </c>
      <c r="L96" s="16"/>
      <c r="M96" s="17"/>
      <c r="N96" s="16"/>
      <c r="O96" s="17" t="s">
        <v>109</v>
      </c>
      <c r="P96" s="16"/>
      <c r="Q96" s="17"/>
      <c r="R96" s="16"/>
      <c r="S96" s="17" t="s">
        <v>109</v>
      </c>
      <c r="T96" s="18" t="n">
        <f>14638.64</f>
        <v>14638.64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365</v>
      </c>
      <c r="C97" s="14" t="s">
        <v>366</v>
      </c>
      <c r="D97" s="22"/>
      <c r="E97" s="14" t="s">
        <v>49</v>
      </c>
      <c r="F97" s="15" t="s">
        <v>371</v>
      </c>
      <c r="G97" s="15" t="s">
        <v>372</v>
      </c>
      <c r="H97" s="16"/>
      <c r="I97" s="17" t="s">
        <v>109</v>
      </c>
      <c r="J97" s="16"/>
      <c r="K97" s="17" t="s">
        <v>109</v>
      </c>
      <c r="L97" s="16"/>
      <c r="M97" s="17"/>
      <c r="N97" s="16"/>
      <c r="O97" s="17" t="s">
        <v>109</v>
      </c>
      <c r="P97" s="16"/>
      <c r="Q97" s="17"/>
      <c r="R97" s="16"/>
      <c r="S97" s="17" t="s">
        <v>109</v>
      </c>
      <c r="T97" s="18" t="n">
        <f>14684.32</f>
        <v>14684.32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365</v>
      </c>
      <c r="C98" s="14" t="s">
        <v>366</v>
      </c>
      <c r="D98" s="22"/>
      <c r="E98" s="14" t="s">
        <v>62</v>
      </c>
      <c r="F98" s="15" t="s">
        <v>373</v>
      </c>
      <c r="G98" s="15" t="s">
        <v>374</v>
      </c>
      <c r="H98" s="16"/>
      <c r="I98" s="17" t="s">
        <v>109</v>
      </c>
      <c r="J98" s="16"/>
      <c r="K98" s="17" t="s">
        <v>109</v>
      </c>
      <c r="L98" s="16"/>
      <c r="M98" s="17"/>
      <c r="N98" s="16"/>
      <c r="O98" s="17" t="s">
        <v>109</v>
      </c>
      <c r="P98" s="16"/>
      <c r="Q98" s="17"/>
      <c r="R98" s="16"/>
      <c r="S98" s="17" t="s">
        <v>109</v>
      </c>
      <c r="T98" s="18" t="n">
        <f>14743.86</f>
        <v>14743.86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365</v>
      </c>
      <c r="C99" s="14" t="s">
        <v>366</v>
      </c>
      <c r="D99" s="22"/>
      <c r="E99" s="14" t="s">
        <v>71</v>
      </c>
      <c r="F99" s="15" t="s">
        <v>375</v>
      </c>
      <c r="G99" s="15" t="s">
        <v>376</v>
      </c>
      <c r="H99" s="16"/>
      <c r="I99" s="17" t="s">
        <v>109</v>
      </c>
      <c r="J99" s="16"/>
      <c r="K99" s="17" t="s">
        <v>109</v>
      </c>
      <c r="L99" s="16"/>
      <c r="M99" s="17"/>
      <c r="N99" s="16"/>
      <c r="O99" s="17" t="s">
        <v>109</v>
      </c>
      <c r="P99" s="16"/>
      <c r="Q99" s="17"/>
      <c r="R99" s="16"/>
      <c r="S99" s="17" t="s">
        <v>109</v>
      </c>
      <c r="T99" s="18" t="n">
        <f>14150</f>
        <v>14150.0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377</v>
      </c>
      <c r="C100" s="14" t="s">
        <v>378</v>
      </c>
      <c r="D100" s="22"/>
      <c r="E100" s="14" t="s">
        <v>49</v>
      </c>
      <c r="F100" s="15" t="s">
        <v>379</v>
      </c>
      <c r="G100" s="15" t="s">
        <v>380</v>
      </c>
      <c r="H100" s="16"/>
      <c r="I100" s="17" t="s">
        <v>109</v>
      </c>
      <c r="J100" s="16"/>
      <c r="K100" s="17" t="s">
        <v>109</v>
      </c>
      <c r="L100" s="16" t="s">
        <v>160</v>
      </c>
      <c r="M100" s="17" t="s">
        <v>381</v>
      </c>
      <c r="N100" s="16"/>
      <c r="O100" s="17" t="s">
        <v>109</v>
      </c>
      <c r="P100" s="16" t="s">
        <v>160</v>
      </c>
      <c r="Q100" s="17" t="s">
        <v>381</v>
      </c>
      <c r="R100" s="16"/>
      <c r="S100" s="17" t="s">
        <v>109</v>
      </c>
      <c r="T100" s="18" t="n">
        <f>699</f>
        <v>699.0</v>
      </c>
      <c r="U100" s="19" t="n">
        <f>504</f>
        <v>504.0</v>
      </c>
      <c r="V100" s="19" t="n">
        <v>504.0</v>
      </c>
      <c r="W100" s="23"/>
      <c r="X100" s="19" t="n">
        <f>350280000</f>
        <v>3.5028E8</v>
      </c>
      <c r="Y100" s="19" t="n">
        <v>3.5028E8</v>
      </c>
      <c r="Z100" s="23"/>
      <c r="AA100" s="16"/>
      <c r="AB100" s="20" t="n">
        <f>5447</f>
        <v>5447.0</v>
      </c>
      <c r="AC100" s="21" t="str">
        <f>"－"</f>
        <v>－</v>
      </c>
    </row>
    <row r="101">
      <c r="A101" s="13" t="s">
        <v>46</v>
      </c>
      <c r="B101" s="14" t="s">
        <v>377</v>
      </c>
      <c r="C101" s="14" t="s">
        <v>378</v>
      </c>
      <c r="D101" s="22"/>
      <c r="E101" s="14" t="s">
        <v>90</v>
      </c>
      <c r="F101" s="15" t="s">
        <v>382</v>
      </c>
      <c r="G101" s="15" t="s">
        <v>383</v>
      </c>
      <c r="H101" s="16"/>
      <c r="I101" s="17" t="s">
        <v>109</v>
      </c>
      <c r="J101" s="16"/>
      <c r="K101" s="17" t="s">
        <v>109</v>
      </c>
      <c r="L101" s="16" t="s">
        <v>54</v>
      </c>
      <c r="M101" s="17" t="s">
        <v>384</v>
      </c>
      <c r="N101" s="16"/>
      <c r="O101" s="17" t="s">
        <v>109</v>
      </c>
      <c r="P101" s="16" t="s">
        <v>160</v>
      </c>
      <c r="Q101" s="17" t="s">
        <v>385</v>
      </c>
      <c r="R101" s="16"/>
      <c r="S101" s="17" t="s">
        <v>109</v>
      </c>
      <c r="T101" s="18" t="n">
        <f>764.09</f>
        <v>764.09</v>
      </c>
      <c r="U101" s="19" t="n">
        <f>445</f>
        <v>445.0</v>
      </c>
      <c r="V101" s="19" t="n">
        <v>445.0</v>
      </c>
      <c r="W101" s="23"/>
      <c r="X101" s="19" t="n">
        <f>342050000</f>
        <v>3.4205E8</v>
      </c>
      <c r="Y101" s="19" t="n">
        <v>3.4205E8</v>
      </c>
      <c r="Z101" s="23"/>
      <c r="AA101" s="16"/>
      <c r="AB101" s="20" t="n">
        <f>1363</f>
        <v>1363.0</v>
      </c>
      <c r="AC101" s="21" t="str">
        <f>"－"</f>
        <v>－</v>
      </c>
    </row>
    <row r="102">
      <c r="A102" s="13" t="s">
        <v>46</v>
      </c>
      <c r="B102" s="14" t="s">
        <v>377</v>
      </c>
      <c r="C102" s="14" t="s">
        <v>378</v>
      </c>
      <c r="D102" s="22"/>
      <c r="E102" s="14" t="s">
        <v>110</v>
      </c>
      <c r="F102" s="15" t="s">
        <v>386</v>
      </c>
      <c r="G102" s="15" t="s">
        <v>387</v>
      </c>
      <c r="H102" s="16"/>
      <c r="I102" s="17" t="s">
        <v>109</v>
      </c>
      <c r="J102" s="16"/>
      <c r="K102" s="17" t="s">
        <v>109</v>
      </c>
      <c r="L102" s="16" t="s">
        <v>54</v>
      </c>
      <c r="M102" s="17" t="s">
        <v>388</v>
      </c>
      <c r="N102" s="16"/>
      <c r="O102" s="17" t="s">
        <v>109</v>
      </c>
      <c r="P102" s="16" t="s">
        <v>160</v>
      </c>
      <c r="Q102" s="17" t="s">
        <v>389</v>
      </c>
      <c r="R102" s="16"/>
      <c r="S102" s="17" t="s">
        <v>109</v>
      </c>
      <c r="T102" s="18" t="n">
        <f>789.27</f>
        <v>789.27</v>
      </c>
      <c r="U102" s="19" t="n">
        <f>445</f>
        <v>445.0</v>
      </c>
      <c r="V102" s="19" t="n">
        <v>445.0</v>
      </c>
      <c r="W102" s="23"/>
      <c r="X102" s="19" t="n">
        <f>355400000</f>
        <v>3.554E8</v>
      </c>
      <c r="Y102" s="19" t="n">
        <v>3.554E8</v>
      </c>
      <c r="Z102" s="23"/>
      <c r="AA102" s="16"/>
      <c r="AB102" s="20" t="n">
        <f>1363</f>
        <v>1363.0</v>
      </c>
      <c r="AC102" s="21" t="str">
        <f>"－"</f>
        <v>－</v>
      </c>
    </row>
    <row r="103">
      <c r="A103" s="13" t="s">
        <v>46</v>
      </c>
      <c r="B103" s="14" t="s">
        <v>377</v>
      </c>
      <c r="C103" s="14" t="s">
        <v>378</v>
      </c>
      <c r="D103" s="22"/>
      <c r="E103" s="14" t="s">
        <v>121</v>
      </c>
      <c r="F103" s="15" t="s">
        <v>390</v>
      </c>
      <c r="G103" s="15" t="s">
        <v>391</v>
      </c>
      <c r="H103" s="16"/>
      <c r="I103" s="17" t="s">
        <v>109</v>
      </c>
      <c r="J103" s="16"/>
      <c r="K103" s="17" t="s">
        <v>109</v>
      </c>
      <c r="L103" s="16" t="s">
        <v>54</v>
      </c>
      <c r="M103" s="17" t="s">
        <v>392</v>
      </c>
      <c r="N103" s="16"/>
      <c r="O103" s="17" t="s">
        <v>109</v>
      </c>
      <c r="P103" s="16" t="s">
        <v>160</v>
      </c>
      <c r="Q103" s="17" t="s">
        <v>393</v>
      </c>
      <c r="R103" s="16"/>
      <c r="S103" s="17" t="s">
        <v>109</v>
      </c>
      <c r="T103" s="18" t="n">
        <f>791.91</f>
        <v>791.91</v>
      </c>
      <c r="U103" s="19" t="n">
        <f>889</f>
        <v>889.0</v>
      </c>
      <c r="V103" s="19" t="n">
        <v>889.0</v>
      </c>
      <c r="W103" s="23"/>
      <c r="X103" s="19" t="n">
        <f>712506000</f>
        <v>7.12506E8</v>
      </c>
      <c r="Y103" s="19" t="n">
        <v>7.12506E8</v>
      </c>
      <c r="Z103" s="23"/>
      <c r="AA103" s="16"/>
      <c r="AB103" s="20" t="n">
        <f>889</f>
        <v>889.0</v>
      </c>
      <c r="AC103" s="21" t="str">
        <f>"－"</f>
        <v>－</v>
      </c>
    </row>
    <row r="104">
      <c r="A104" s="13" t="s">
        <v>46</v>
      </c>
      <c r="B104" s="14" t="s">
        <v>377</v>
      </c>
      <c r="C104" s="14" t="s">
        <v>378</v>
      </c>
      <c r="D104" s="22"/>
      <c r="E104" s="14" t="s">
        <v>128</v>
      </c>
      <c r="F104" s="15" t="s">
        <v>394</v>
      </c>
      <c r="G104" s="15" t="s">
        <v>395</v>
      </c>
      <c r="H104" s="16"/>
      <c r="I104" s="17" t="s">
        <v>109</v>
      </c>
      <c r="J104" s="16"/>
      <c r="K104" s="17" t="s">
        <v>109</v>
      </c>
      <c r="L104" s="16"/>
      <c r="M104" s="17"/>
      <c r="N104" s="16"/>
      <c r="O104" s="17" t="s">
        <v>109</v>
      </c>
      <c r="P104" s="16"/>
      <c r="Q104" s="17"/>
      <c r="R104" s="16"/>
      <c r="S104" s="17" t="s">
        <v>109</v>
      </c>
      <c r="T104" s="18" t="n">
        <f>789.49</f>
        <v>789.49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377</v>
      </c>
      <c r="C105" s="14" t="s">
        <v>378</v>
      </c>
      <c r="D105" s="22"/>
      <c r="E105" s="14" t="s">
        <v>135</v>
      </c>
      <c r="F105" s="15" t="s">
        <v>396</v>
      </c>
      <c r="G105" s="15" t="s">
        <v>397</v>
      </c>
      <c r="H105" s="16"/>
      <c r="I105" s="17" t="s">
        <v>109</v>
      </c>
      <c r="J105" s="16"/>
      <c r="K105" s="17" t="s">
        <v>109</v>
      </c>
      <c r="L105" s="16"/>
      <c r="M105" s="17"/>
      <c r="N105" s="16"/>
      <c r="O105" s="17" t="s">
        <v>109</v>
      </c>
      <c r="P105" s="16"/>
      <c r="Q105" s="17"/>
      <c r="R105" s="16"/>
      <c r="S105" s="17" t="s">
        <v>109</v>
      </c>
      <c r="T105" s="18" t="n">
        <f>671.85</f>
        <v>671.85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377</v>
      </c>
      <c r="C106" s="14" t="s">
        <v>378</v>
      </c>
      <c r="D106" s="22"/>
      <c r="E106" s="14" t="s">
        <v>141</v>
      </c>
      <c r="F106" s="15" t="s">
        <v>398</v>
      </c>
      <c r="G106" s="15" t="s">
        <v>399</v>
      </c>
      <c r="H106" s="16"/>
      <c r="I106" s="17" t="s">
        <v>109</v>
      </c>
      <c r="J106" s="16"/>
      <c r="K106" s="17" t="s">
        <v>109</v>
      </c>
      <c r="L106" s="16"/>
      <c r="M106" s="17"/>
      <c r="N106" s="16"/>
      <c r="O106" s="17" t="s">
        <v>109</v>
      </c>
      <c r="P106" s="16"/>
      <c r="Q106" s="17"/>
      <c r="R106" s="16"/>
      <c r="S106" s="17" t="s">
        <v>109</v>
      </c>
      <c r="T106" s="18" t="n">
        <f>671.85</f>
        <v>671.85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377</v>
      </c>
      <c r="C107" s="14" t="s">
        <v>378</v>
      </c>
      <c r="D107" s="22"/>
      <c r="E107" s="14" t="s">
        <v>147</v>
      </c>
      <c r="F107" s="15" t="s">
        <v>400</v>
      </c>
      <c r="G107" s="15" t="s">
        <v>401</v>
      </c>
      <c r="H107" s="16"/>
      <c r="I107" s="17" t="s">
        <v>109</v>
      </c>
      <c r="J107" s="16"/>
      <c r="K107" s="17" t="s">
        <v>109</v>
      </c>
      <c r="L107" s="16"/>
      <c r="M107" s="17"/>
      <c r="N107" s="16"/>
      <c r="O107" s="17" t="s">
        <v>109</v>
      </c>
      <c r="P107" s="16"/>
      <c r="Q107" s="17"/>
      <c r="R107" s="16"/>
      <c r="S107" s="17" t="s">
        <v>109</v>
      </c>
      <c r="T107" s="18" t="n">
        <f>671.85</f>
        <v>671.85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402</v>
      </c>
      <c r="C108" s="14" t="s">
        <v>403</v>
      </c>
      <c r="D108" s="22"/>
      <c r="E108" s="14" t="s">
        <v>46</v>
      </c>
      <c r="F108" s="15" t="s">
        <v>404</v>
      </c>
      <c r="G108" s="15" t="s">
        <v>405</v>
      </c>
      <c r="H108" s="16" t="s">
        <v>52</v>
      </c>
      <c r="I108" s="17" t="s">
        <v>406</v>
      </c>
      <c r="J108" s="16" t="s">
        <v>86</v>
      </c>
      <c r="K108" s="17" t="s">
        <v>407</v>
      </c>
      <c r="L108" s="16"/>
      <c r="M108" s="17"/>
      <c r="N108" s="16" t="s">
        <v>52</v>
      </c>
      <c r="O108" s="17" t="s">
        <v>406</v>
      </c>
      <c r="P108" s="16"/>
      <c r="Q108" s="17"/>
      <c r="R108" s="16" t="s">
        <v>86</v>
      </c>
      <c r="S108" s="17" t="s">
        <v>408</v>
      </c>
      <c r="T108" s="18" t="n">
        <f>29.46</f>
        <v>29.46</v>
      </c>
      <c r="U108" s="19" t="n">
        <f>73</f>
        <v>73.0</v>
      </c>
      <c r="V108" s="19"/>
      <c r="W108" s="23"/>
      <c r="X108" s="19" t="n">
        <f>21353500</f>
        <v>2.13535E7</v>
      </c>
      <c r="Y108" s="19"/>
      <c r="Z108" s="23"/>
      <c r="AA108" s="16" t="s">
        <v>165</v>
      </c>
      <c r="AB108" s="20" t="n">
        <f>84</f>
        <v>84.0</v>
      </c>
      <c r="AC108" s="21" t="n">
        <f>6</f>
        <v>6.0</v>
      </c>
    </row>
    <row r="109">
      <c r="A109" s="13" t="s">
        <v>46</v>
      </c>
      <c r="B109" s="14" t="s">
        <v>402</v>
      </c>
      <c r="C109" s="14" t="s">
        <v>403</v>
      </c>
      <c r="D109" s="22"/>
      <c r="E109" s="14" t="s">
        <v>166</v>
      </c>
      <c r="F109" s="15" t="s">
        <v>409</v>
      </c>
      <c r="G109" s="15" t="s">
        <v>410</v>
      </c>
      <c r="H109" s="16" t="s">
        <v>73</v>
      </c>
      <c r="I109" s="17" t="s">
        <v>411</v>
      </c>
      <c r="J109" s="16" t="s">
        <v>57</v>
      </c>
      <c r="K109" s="17" t="s">
        <v>412</v>
      </c>
      <c r="L109" s="16"/>
      <c r="M109" s="17"/>
      <c r="N109" s="16" t="s">
        <v>54</v>
      </c>
      <c r="O109" s="17" t="s">
        <v>413</v>
      </c>
      <c r="P109" s="16"/>
      <c r="Q109" s="17"/>
      <c r="R109" s="16" t="s">
        <v>228</v>
      </c>
      <c r="S109" s="17" t="s">
        <v>414</v>
      </c>
      <c r="T109" s="18" t="n">
        <f>26.89</f>
        <v>26.89</v>
      </c>
      <c r="U109" s="19" t="n">
        <f>49</f>
        <v>49.0</v>
      </c>
      <c r="V109" s="19"/>
      <c r="W109" s="23"/>
      <c r="X109" s="19" t="n">
        <f>13034000</f>
        <v>1.3034E7</v>
      </c>
      <c r="Y109" s="19"/>
      <c r="Z109" s="23"/>
      <c r="AA109" s="16"/>
      <c r="AB109" s="20" t="n">
        <f>20</f>
        <v>20.0</v>
      </c>
      <c r="AC109" s="21" t="n">
        <f>14</f>
        <v>14.0</v>
      </c>
    </row>
    <row r="110">
      <c r="A110" s="13" t="s">
        <v>46</v>
      </c>
      <c r="B110" s="14" t="s">
        <v>402</v>
      </c>
      <c r="C110" s="14" t="s">
        <v>403</v>
      </c>
      <c r="D110" s="22"/>
      <c r="E110" s="14" t="s">
        <v>49</v>
      </c>
      <c r="F110" s="15" t="s">
        <v>415</v>
      </c>
      <c r="G110" s="15" t="s">
        <v>416</v>
      </c>
      <c r="H110" s="16" t="s">
        <v>163</v>
      </c>
      <c r="I110" s="17" t="s">
        <v>417</v>
      </c>
      <c r="J110" s="16" t="s">
        <v>97</v>
      </c>
      <c r="K110" s="17" t="s">
        <v>418</v>
      </c>
      <c r="L110" s="16"/>
      <c r="M110" s="17"/>
      <c r="N110" s="16" t="s">
        <v>75</v>
      </c>
      <c r="O110" s="17" t="s">
        <v>419</v>
      </c>
      <c r="P110" s="16"/>
      <c r="Q110" s="17"/>
      <c r="R110" s="16" t="s">
        <v>97</v>
      </c>
      <c r="S110" s="17" t="s">
        <v>418</v>
      </c>
      <c r="T110" s="18" t="n">
        <f>25.37</f>
        <v>25.37</v>
      </c>
      <c r="U110" s="19" t="n">
        <f>20</f>
        <v>20.0</v>
      </c>
      <c r="V110" s="19"/>
      <c r="W110" s="23"/>
      <c r="X110" s="19" t="n">
        <f>4957500</f>
        <v>4957500.0</v>
      </c>
      <c r="Y110" s="19"/>
      <c r="Z110" s="23"/>
      <c r="AA110" s="16"/>
      <c r="AB110" s="20" t="n">
        <f>13</f>
        <v>13.0</v>
      </c>
      <c r="AC110" s="21" t="n">
        <f>6</f>
        <v>6.0</v>
      </c>
    </row>
    <row r="111">
      <c r="A111" s="13" t="s">
        <v>46</v>
      </c>
      <c r="B111" s="14" t="s">
        <v>402</v>
      </c>
      <c r="C111" s="14" t="s">
        <v>403</v>
      </c>
      <c r="D111" s="22"/>
      <c r="E111" s="14" t="s">
        <v>179</v>
      </c>
      <c r="F111" s="15" t="s">
        <v>420</v>
      </c>
      <c r="G111" s="15" t="s">
        <v>421</v>
      </c>
      <c r="H111" s="16"/>
      <c r="I111" s="17" t="s">
        <v>109</v>
      </c>
      <c r="J111" s="16"/>
      <c r="K111" s="17" t="s">
        <v>109</v>
      </c>
      <c r="L111" s="16"/>
      <c r="M111" s="17"/>
      <c r="N111" s="16"/>
      <c r="O111" s="17" t="s">
        <v>109</v>
      </c>
      <c r="P111" s="16"/>
      <c r="Q111" s="17"/>
      <c r="R111" s="16"/>
      <c r="S111" s="17" t="s">
        <v>109</v>
      </c>
      <c r="T111" s="18" t="n">
        <f>24.88</f>
        <v>24.88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402</v>
      </c>
      <c r="C112" s="14" t="s">
        <v>403</v>
      </c>
      <c r="D112" s="22"/>
      <c r="E112" s="14" t="s">
        <v>187</v>
      </c>
      <c r="F112" s="15" t="s">
        <v>422</v>
      </c>
      <c r="G112" s="15" t="s">
        <v>423</v>
      </c>
      <c r="H112" s="16"/>
      <c r="I112" s="17" t="s">
        <v>109</v>
      </c>
      <c r="J112" s="16"/>
      <c r="K112" s="17" t="s">
        <v>109</v>
      </c>
      <c r="L112" s="16"/>
      <c r="M112" s="17"/>
      <c r="N112" s="16"/>
      <c r="O112" s="17" t="s">
        <v>109</v>
      </c>
      <c r="P112" s="16"/>
      <c r="Q112" s="17"/>
      <c r="R112" s="16"/>
      <c r="S112" s="17" t="s">
        <v>109</v>
      </c>
      <c r="T112" s="18" t="n">
        <f>24.61</f>
        <v>24.61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402</v>
      </c>
      <c r="C113" s="14" t="s">
        <v>403</v>
      </c>
      <c r="D113" s="22"/>
      <c r="E113" s="14" t="s">
        <v>62</v>
      </c>
      <c r="F113" s="15" t="s">
        <v>424</v>
      </c>
      <c r="G113" s="15" t="s">
        <v>425</v>
      </c>
      <c r="H113" s="16"/>
      <c r="I113" s="17" t="s">
        <v>109</v>
      </c>
      <c r="J113" s="16"/>
      <c r="K113" s="17" t="s">
        <v>109</v>
      </c>
      <c r="L113" s="16"/>
      <c r="M113" s="17"/>
      <c r="N113" s="16"/>
      <c r="O113" s="17" t="s">
        <v>109</v>
      </c>
      <c r="P113" s="16"/>
      <c r="Q113" s="17"/>
      <c r="R113" s="16"/>
      <c r="S113" s="17" t="s">
        <v>109</v>
      </c>
      <c r="T113" s="18" t="n">
        <f>24.44</f>
        <v>24.44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402</v>
      </c>
      <c r="C114" s="14" t="s">
        <v>403</v>
      </c>
      <c r="D114" s="22"/>
      <c r="E114" s="14" t="s">
        <v>426</v>
      </c>
      <c r="F114" s="15" t="s">
        <v>427</v>
      </c>
      <c r="G114" s="15" t="s">
        <v>428</v>
      </c>
      <c r="H114" s="16"/>
      <c r="I114" s="17" t="s">
        <v>109</v>
      </c>
      <c r="J114" s="16"/>
      <c r="K114" s="17" t="s">
        <v>109</v>
      </c>
      <c r="L114" s="16"/>
      <c r="M114" s="17"/>
      <c r="N114" s="16"/>
      <c r="O114" s="17" t="s">
        <v>109</v>
      </c>
      <c r="P114" s="16"/>
      <c r="Q114" s="17"/>
      <c r="R114" s="16"/>
      <c r="S114" s="17" t="s">
        <v>109</v>
      </c>
      <c r="T114" s="18" t="n">
        <f>24.18</f>
        <v>24.18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402</v>
      </c>
      <c r="C115" s="14" t="s">
        <v>403</v>
      </c>
      <c r="D115" s="22"/>
      <c r="E115" s="14" t="s">
        <v>429</v>
      </c>
      <c r="F115" s="15" t="s">
        <v>430</v>
      </c>
      <c r="G115" s="15" t="s">
        <v>431</v>
      </c>
      <c r="H115" s="16"/>
      <c r="I115" s="17" t="s">
        <v>109</v>
      </c>
      <c r="J115" s="16"/>
      <c r="K115" s="17" t="s">
        <v>109</v>
      </c>
      <c r="L115" s="16"/>
      <c r="M115" s="17"/>
      <c r="N115" s="16"/>
      <c r="O115" s="17" t="s">
        <v>109</v>
      </c>
      <c r="P115" s="16"/>
      <c r="Q115" s="17"/>
      <c r="R115" s="16"/>
      <c r="S115" s="17" t="s">
        <v>109</v>
      </c>
      <c r="T115" s="18" t="n">
        <f>23.98</f>
        <v>23.98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402</v>
      </c>
      <c r="C116" s="14" t="s">
        <v>403</v>
      </c>
      <c r="D116" s="22"/>
      <c r="E116" s="14" t="s">
        <v>71</v>
      </c>
      <c r="F116" s="15" t="s">
        <v>432</v>
      </c>
      <c r="G116" s="15" t="s">
        <v>433</v>
      </c>
      <c r="H116" s="16"/>
      <c r="I116" s="17" t="s">
        <v>109</v>
      </c>
      <c r="J116" s="16"/>
      <c r="K116" s="17" t="s">
        <v>109</v>
      </c>
      <c r="L116" s="16"/>
      <c r="M116" s="17"/>
      <c r="N116" s="16"/>
      <c r="O116" s="17" t="s">
        <v>109</v>
      </c>
      <c r="P116" s="16"/>
      <c r="Q116" s="17"/>
      <c r="R116" s="16"/>
      <c r="S116" s="17" t="s">
        <v>109</v>
      </c>
      <c r="T116" s="18" t="n">
        <f>23.93</f>
        <v>23.93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434</v>
      </c>
      <c r="C117" s="14" t="s">
        <v>435</v>
      </c>
      <c r="D117" s="22"/>
      <c r="E117" s="14" t="s">
        <v>49</v>
      </c>
      <c r="F117" s="15" t="s">
        <v>84</v>
      </c>
      <c r="G117" s="15" t="s">
        <v>51</v>
      </c>
      <c r="H117" s="16"/>
      <c r="I117" s="17" t="s">
        <v>109</v>
      </c>
      <c r="J117" s="16"/>
      <c r="K117" s="17" t="s">
        <v>109</v>
      </c>
      <c r="L117" s="16"/>
      <c r="M117" s="17"/>
      <c r="N117" s="16"/>
      <c r="O117" s="17" t="s">
        <v>109</v>
      </c>
      <c r="P117" s="16"/>
      <c r="Q117" s="17"/>
      <c r="R117" s="16"/>
      <c r="S117" s="17" t="s">
        <v>109</v>
      </c>
      <c r="T117" s="18" t="n">
        <f>3093.55</f>
        <v>3093.55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434</v>
      </c>
      <c r="C118" s="14" t="s">
        <v>435</v>
      </c>
      <c r="D118" s="22"/>
      <c r="E118" s="14" t="s">
        <v>62</v>
      </c>
      <c r="F118" s="15" t="s">
        <v>151</v>
      </c>
      <c r="G118" s="15" t="s">
        <v>64</v>
      </c>
      <c r="H118" s="16"/>
      <c r="I118" s="17" t="s">
        <v>109</v>
      </c>
      <c r="J118" s="16"/>
      <c r="K118" s="17" t="s">
        <v>109</v>
      </c>
      <c r="L118" s="16"/>
      <c r="M118" s="17"/>
      <c r="N118" s="16"/>
      <c r="O118" s="17" t="s">
        <v>109</v>
      </c>
      <c r="P118" s="16"/>
      <c r="Q118" s="17"/>
      <c r="R118" s="16"/>
      <c r="S118" s="17" t="s">
        <v>109</v>
      </c>
      <c r="T118" s="18" t="n">
        <f>3092.34</f>
        <v>3092.34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434</v>
      </c>
      <c r="C119" s="14" t="s">
        <v>435</v>
      </c>
      <c r="D119" s="22"/>
      <c r="E119" s="14" t="s">
        <v>71</v>
      </c>
      <c r="F119" s="15" t="s">
        <v>100</v>
      </c>
      <c r="G119" s="15" t="s">
        <v>72</v>
      </c>
      <c r="H119" s="16"/>
      <c r="I119" s="17" t="s">
        <v>109</v>
      </c>
      <c r="J119" s="16"/>
      <c r="K119" s="17" t="s">
        <v>109</v>
      </c>
      <c r="L119" s="16"/>
      <c r="M119" s="17"/>
      <c r="N119" s="16"/>
      <c r="O119" s="17" t="s">
        <v>109</v>
      </c>
      <c r="P119" s="16"/>
      <c r="Q119" s="17"/>
      <c r="R119" s="16"/>
      <c r="S119" s="17" t="s">
        <v>109</v>
      </c>
      <c r="T119" s="18" t="n">
        <f>3064.93</f>
        <v>3064.93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436</v>
      </c>
      <c r="C120" s="14" t="s">
        <v>437</v>
      </c>
      <c r="D120" s="22"/>
      <c r="E120" s="14" t="s">
        <v>49</v>
      </c>
      <c r="F120" s="15" t="s">
        <v>84</v>
      </c>
      <c r="G120" s="15" t="s">
        <v>51</v>
      </c>
      <c r="H120" s="16"/>
      <c r="I120" s="17" t="s">
        <v>109</v>
      </c>
      <c r="J120" s="16"/>
      <c r="K120" s="17" t="s">
        <v>109</v>
      </c>
      <c r="L120" s="16"/>
      <c r="M120" s="17"/>
      <c r="N120" s="16"/>
      <c r="O120" s="17" t="s">
        <v>109</v>
      </c>
      <c r="P120" s="16"/>
      <c r="Q120" s="17"/>
      <c r="R120" s="16"/>
      <c r="S120" s="17" t="s">
        <v>109</v>
      </c>
      <c r="T120" s="18" t="n">
        <f>1830.8</f>
        <v>1830.8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436</v>
      </c>
      <c r="C121" s="14" t="s">
        <v>437</v>
      </c>
      <c r="D121" s="22"/>
      <c r="E121" s="14" t="s">
        <v>62</v>
      </c>
      <c r="F121" s="15" t="s">
        <v>151</v>
      </c>
      <c r="G121" s="15" t="s">
        <v>64</v>
      </c>
      <c r="H121" s="16"/>
      <c r="I121" s="17" t="s">
        <v>109</v>
      </c>
      <c r="J121" s="16"/>
      <c r="K121" s="17" t="s">
        <v>109</v>
      </c>
      <c r="L121" s="16"/>
      <c r="M121" s="17"/>
      <c r="N121" s="16"/>
      <c r="O121" s="17" t="s">
        <v>109</v>
      </c>
      <c r="P121" s="16"/>
      <c r="Q121" s="17"/>
      <c r="R121" s="16"/>
      <c r="S121" s="17" t="s">
        <v>109</v>
      </c>
      <c r="T121" s="18" t="n">
        <f>1830.07</f>
        <v>1830.07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436</v>
      </c>
      <c r="C122" s="14" t="s">
        <v>437</v>
      </c>
      <c r="D122" s="22"/>
      <c r="E122" s="14" t="s">
        <v>71</v>
      </c>
      <c r="F122" s="15" t="s">
        <v>100</v>
      </c>
      <c r="G122" s="15" t="s">
        <v>72</v>
      </c>
      <c r="H122" s="16"/>
      <c r="I122" s="17" t="s">
        <v>109</v>
      </c>
      <c r="J122" s="16"/>
      <c r="K122" s="17" t="s">
        <v>109</v>
      </c>
      <c r="L122" s="16"/>
      <c r="M122" s="17"/>
      <c r="N122" s="16"/>
      <c r="O122" s="17" t="s">
        <v>109</v>
      </c>
      <c r="P122" s="16"/>
      <c r="Q122" s="17"/>
      <c r="R122" s="16"/>
      <c r="S122" s="17" t="s">
        <v>109</v>
      </c>
      <c r="T122" s="18" t="n">
        <f>1813.89</f>
        <v>1813.89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438</v>
      </c>
      <c r="C123" s="14" t="s">
        <v>439</v>
      </c>
      <c r="D123" s="22"/>
      <c r="E123" s="14" t="s">
        <v>49</v>
      </c>
      <c r="F123" s="15" t="s">
        <v>84</v>
      </c>
      <c r="G123" s="15" t="s">
        <v>51</v>
      </c>
      <c r="H123" s="16"/>
      <c r="I123" s="17" t="s">
        <v>109</v>
      </c>
      <c r="J123" s="16"/>
      <c r="K123" s="17" t="s">
        <v>109</v>
      </c>
      <c r="L123" s="16"/>
      <c r="M123" s="17"/>
      <c r="N123" s="16"/>
      <c r="O123" s="17" t="s">
        <v>109</v>
      </c>
      <c r="P123" s="16"/>
      <c r="Q123" s="17"/>
      <c r="R123" s="16"/>
      <c r="S123" s="17" t="s">
        <v>109</v>
      </c>
      <c r="T123" s="18" t="n">
        <f>38692.73</f>
        <v>38692.73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438</v>
      </c>
      <c r="C124" s="14" t="s">
        <v>439</v>
      </c>
      <c r="D124" s="22"/>
      <c r="E124" s="14" t="s">
        <v>62</v>
      </c>
      <c r="F124" s="15" t="s">
        <v>151</v>
      </c>
      <c r="G124" s="15" t="s">
        <v>64</v>
      </c>
      <c r="H124" s="16"/>
      <c r="I124" s="17" t="s">
        <v>109</v>
      </c>
      <c r="J124" s="16"/>
      <c r="K124" s="17" t="s">
        <v>109</v>
      </c>
      <c r="L124" s="16"/>
      <c r="M124" s="17"/>
      <c r="N124" s="16"/>
      <c r="O124" s="17" t="s">
        <v>109</v>
      </c>
      <c r="P124" s="16"/>
      <c r="Q124" s="17"/>
      <c r="R124" s="16"/>
      <c r="S124" s="17" t="s">
        <v>109</v>
      </c>
      <c r="T124" s="18" t="n">
        <f>38671.82</f>
        <v>38671.82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438</v>
      </c>
      <c r="C125" s="14" t="s">
        <v>439</v>
      </c>
      <c r="D125" s="22"/>
      <c r="E125" s="14" t="s">
        <v>71</v>
      </c>
      <c r="F125" s="15" t="s">
        <v>100</v>
      </c>
      <c r="G125" s="15" t="s">
        <v>72</v>
      </c>
      <c r="H125" s="16"/>
      <c r="I125" s="17" t="s">
        <v>109</v>
      </c>
      <c r="J125" s="16"/>
      <c r="K125" s="17" t="s">
        <v>109</v>
      </c>
      <c r="L125" s="16"/>
      <c r="M125" s="17"/>
      <c r="N125" s="16"/>
      <c r="O125" s="17" t="s">
        <v>109</v>
      </c>
      <c r="P125" s="16"/>
      <c r="Q125" s="17"/>
      <c r="R125" s="16"/>
      <c r="S125" s="17" t="s">
        <v>109</v>
      </c>
      <c r="T125" s="18" t="n">
        <f>38455.45</f>
        <v>38455.45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