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codeName="ThisWorkbook"/>
  <mc:AlternateContent>
    <mc:Choice Requires="x15">
      <x15ac:absPath xmlns:x15ac="http://schemas.microsoft.com/office/spreadsheetml/2010/11/ac" url="C:\SVN\dev003_J-GATE3\src\05_contents\04_xlsx\"/>
    </mc:Choice>
  </mc:AlternateContent>
  <xr:revisionPtr revIDLastSave="0" documentId="13_ncr:1_{0E2A353E-91A9-444D-B4C6-AD0750FBC4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</workbook>
</file>

<file path=xl/sharedStrings.xml><?xml version="1.0" encoding="utf-8"?>
<sst xmlns="http://schemas.openxmlformats.org/spreadsheetml/2006/main" count="1223" uniqueCount="387">
  <si>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</si>
  <si>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</si>
  <si>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</si>
  <si>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</si>
  <si>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</si>
  <si>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</si>
  <si>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</si>
  <si>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</si>
  <si>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</si>
  <si>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</si>
  <si>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</si>
  <si>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</si>
  <si>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</si>
  <si>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</si>
  <si>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</si>
  <si>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</si>
  <si>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</si>
  <si>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</si>
  <si>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</si>
  <si>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</si>
  <si>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</si>
  <si>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</si>
  <si>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</si>
  <si>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</si>
  <si>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</si>
  <si>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</si>
  <si>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</si>
  <si>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</si>
  <si>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</si>
  <si>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</si>
  <si>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</si>
  <si>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</si>
  <si>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</si>
  <si>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</si>
  <si>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</si>
  <si>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</si>
  <si>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</si>
  <si>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</si>
  <si>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</si>
  <si>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</si>
  <si>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</si>
  <si>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</si>
  <si>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</si>
  <si>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</si>
  <si>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</si>
  <si>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</si>
  <si>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2025/07</t>
  </si>
  <si>
    <t>金標準先物</t>
  </si>
  <si>
    <t>Gold Standard Futures</t>
  </si>
  <si>
    <t>2025/08</t>
  </si>
  <si>
    <t>2024/08/28</t>
  </si>
  <si>
    <t>2025/08/26</t>
  </si>
  <si>
    <t>01</t>
  </si>
  <si>
    <t>15,229</t>
  </si>
  <si>
    <t>23</t>
  </si>
  <si>
    <t>16,196</t>
  </si>
  <si>
    <t>17</t>
  </si>
  <si>
    <t>15,982.0000</t>
  </si>
  <si>
    <t>15,216</t>
  </si>
  <si>
    <t>31</t>
  </si>
  <si>
    <t>15,804</t>
  </si>
  <si>
    <t>2025/10</t>
  </si>
  <si>
    <t>2024/10/29</t>
  </si>
  <si>
    <t>2025/10/28</t>
  </si>
  <si>
    <t>15,290</t>
  </si>
  <si>
    <t>16,231</t>
  </si>
  <si>
    <t>15,280</t>
  </si>
  <si>
    <t>15,814</t>
  </si>
  <si>
    <t>2025/12</t>
  </si>
  <si>
    <t>2024/12/25</t>
  </si>
  <si>
    <t>2025/12/23</t>
  </si>
  <si>
    <t>15,252</t>
  </si>
  <si>
    <t>16,236</t>
  </si>
  <si>
    <t>15,851</t>
  </si>
  <si>
    <t>2026/02</t>
  </si>
  <si>
    <t>2025/02/26</t>
  </si>
  <si>
    <t>2026/02/24</t>
  </si>
  <si>
    <t>15,335</t>
  </si>
  <si>
    <t>16,254</t>
  </si>
  <si>
    <t>16,241.0000</t>
  </si>
  <si>
    <t>15,264</t>
  </si>
  <si>
    <t>29</t>
  </si>
  <si>
    <t>15,871.0000</t>
  </si>
  <si>
    <t>15,885</t>
  </si>
  <si>
    <t>2026/04</t>
  </si>
  <si>
    <t>2025/04/25</t>
  </si>
  <si>
    <t>2026/04/24</t>
  </si>
  <si>
    <t>15,368</t>
  </si>
  <si>
    <t>16,277</t>
  </si>
  <si>
    <t>15,295</t>
  </si>
  <si>
    <t>15,911</t>
  </si>
  <si>
    <t>2026/06</t>
  </si>
  <si>
    <t>2025/06/26</t>
  </si>
  <si>
    <t>2026/06/25</t>
  </si>
  <si>
    <t>15,406</t>
  </si>
  <si>
    <t>16,326</t>
  </si>
  <si>
    <t>16,300.0000</t>
  </si>
  <si>
    <t>15,333</t>
  </si>
  <si>
    <t>15,910.0000</t>
  </si>
  <si>
    <t>15,959</t>
  </si>
  <si>
    <t>金ミニ先物</t>
  </si>
  <si>
    <t>Gold Mini Futures</t>
  </si>
  <si>
    <t>2025/08/25</t>
  </si>
  <si>
    <t>15,260.0</t>
  </si>
  <si>
    <t>16,175.0</t>
  </si>
  <si>
    <t>30</t>
  </si>
  <si>
    <t>15,879.5</t>
  </si>
  <si>
    <t>2025/10/27</t>
  </si>
  <si>
    <t>15,357.0</t>
  </si>
  <si>
    <t>24</t>
  </si>
  <si>
    <t>16,224.0</t>
  </si>
  <si>
    <t>15,849.0</t>
  </si>
  <si>
    <t>2025/12/22</t>
  </si>
  <si>
    <t>15,319.5</t>
  </si>
  <si>
    <t>16,218.0</t>
  </si>
  <si>
    <t>15,249.0</t>
  </si>
  <si>
    <t>15,861.5</t>
  </si>
  <si>
    <t>2026/02/20</t>
  </si>
  <si>
    <t>15,332.0</t>
  </si>
  <si>
    <t>16,231.5</t>
  </si>
  <si>
    <t>15,283.5</t>
  </si>
  <si>
    <t>15,800.0</t>
  </si>
  <si>
    <t>2026/04/23</t>
  </si>
  <si>
    <t>15,377.5</t>
  </si>
  <si>
    <t>16,275.0</t>
  </si>
  <si>
    <t>15,290.5</t>
  </si>
  <si>
    <t>15,909.5</t>
  </si>
  <si>
    <t>2026/06/24</t>
  </si>
  <si>
    <t>15,398.5</t>
  </si>
  <si>
    <t>16,323.5</t>
  </si>
  <si>
    <t>15,328.5</t>
  </si>
  <si>
    <t>15,953.0</t>
  </si>
  <si>
    <t>金限日先物</t>
  </si>
  <si>
    <t>Gold Rolling-Spot Futures</t>
  </si>
  <si>
    <t>－</t>
  </si>
  <si>
    <t>15,638</t>
  </si>
  <si>
    <t>16,433</t>
  </si>
  <si>
    <t>16,132.0000</t>
  </si>
  <si>
    <t>15,416</t>
  </si>
  <si>
    <t>15,575.0000</t>
  </si>
  <si>
    <t>16,081</t>
  </si>
  <si>
    <t>銀先物</t>
  </si>
  <si>
    <t>Silver Futures</t>
  </si>
  <si>
    <t>11</t>
  </si>
  <si>
    <t>171.1</t>
  </si>
  <si>
    <t>14</t>
  </si>
  <si>
    <t>180.1</t>
  </si>
  <si>
    <t>15</t>
  </si>
  <si>
    <t>180.0</t>
  </si>
  <si>
    <t>22</t>
  </si>
  <si>
    <t>179.0</t>
  </si>
  <si>
    <t>182.5</t>
  </si>
  <si>
    <t>175.0</t>
  </si>
  <si>
    <t>25</t>
  </si>
  <si>
    <t>178.0</t>
  </si>
  <si>
    <t>02</t>
  </si>
  <si>
    <t>166.0</t>
  </si>
  <si>
    <t>183.0</t>
  </si>
  <si>
    <t>173.0</t>
  </si>
  <si>
    <t>172.6</t>
  </si>
  <si>
    <t>196.9</t>
  </si>
  <si>
    <t>168.5</t>
  </si>
  <si>
    <t>176.0</t>
  </si>
  <si>
    <t>白金標準先物</t>
  </si>
  <si>
    <t>Platinum Standard Futures</t>
  </si>
  <si>
    <t>6,159</t>
  </si>
  <si>
    <t>6,812</t>
  </si>
  <si>
    <t>03</t>
  </si>
  <si>
    <t>6,380.0000</t>
  </si>
  <si>
    <t>6,084</t>
  </si>
  <si>
    <t>6,253</t>
  </si>
  <si>
    <t>6,044</t>
  </si>
  <si>
    <t>6,495</t>
  </si>
  <si>
    <t>07</t>
  </si>
  <si>
    <t>6,240.0000</t>
  </si>
  <si>
    <t>5,925</t>
  </si>
  <si>
    <t>10</t>
  </si>
  <si>
    <t>6,130.0000</t>
  </si>
  <si>
    <t>6,117</t>
  </si>
  <si>
    <t>6,006</t>
  </si>
  <si>
    <t>6,350</t>
  </si>
  <si>
    <t>5,966.0000</t>
  </si>
  <si>
    <t>5,806</t>
  </si>
  <si>
    <t>5,946</t>
  </si>
  <si>
    <t>5,999</t>
  </si>
  <si>
    <t>6,259</t>
  </si>
  <si>
    <t>6,146.0000</t>
  </si>
  <si>
    <t>5,766</t>
  </si>
  <si>
    <t>6,058.0000</t>
  </si>
  <si>
    <t>5,865</t>
  </si>
  <si>
    <t>6,018</t>
  </si>
  <si>
    <t>6,270</t>
  </si>
  <si>
    <t>6,070.0000</t>
  </si>
  <si>
    <t>5,754</t>
  </si>
  <si>
    <t>5,947.0000</t>
  </si>
  <si>
    <t>5,833</t>
  </si>
  <si>
    <t>6,025</t>
  </si>
  <si>
    <t>6,293</t>
  </si>
  <si>
    <t>6,245.0000</t>
  </si>
  <si>
    <t>5,778</t>
  </si>
  <si>
    <t>18</t>
  </si>
  <si>
    <t>6,188.0000</t>
  </si>
  <si>
    <t>5,866</t>
  </si>
  <si>
    <t>白金ミニ先物</t>
  </si>
  <si>
    <t>Platinum Mini Futures</t>
  </si>
  <si>
    <t>6,222.5</t>
  </si>
  <si>
    <t>6,757.0</t>
  </si>
  <si>
    <t>28</t>
  </si>
  <si>
    <t>6,437.0</t>
  </si>
  <si>
    <t>6,016.0</t>
  </si>
  <si>
    <t>6,451.0</t>
  </si>
  <si>
    <t>5,973.5</t>
  </si>
  <si>
    <t>5,992.5</t>
  </si>
  <si>
    <t>6,356.5</t>
  </si>
  <si>
    <t>5,901.5</t>
  </si>
  <si>
    <t>5,984.0</t>
  </si>
  <si>
    <t>6,279.5</t>
  </si>
  <si>
    <t>5,842.0</t>
  </si>
  <si>
    <t>5,888.0</t>
  </si>
  <si>
    <t>6,004.0</t>
  </si>
  <si>
    <t>6,265.0</t>
  </si>
  <si>
    <t>5,765.0</t>
  </si>
  <si>
    <t>5,863.0</t>
  </si>
  <si>
    <t>6,055.0</t>
  </si>
  <si>
    <t>6,300.0</t>
  </si>
  <si>
    <t>5,785.5</t>
  </si>
  <si>
    <t>5,850.5</t>
  </si>
  <si>
    <t>白金限日先物</t>
  </si>
  <si>
    <t>Platinum Rolling-Spot Futures</t>
  </si>
  <si>
    <t>6,073</t>
  </si>
  <si>
    <t>6,645</t>
  </si>
  <si>
    <t>6,448.0000</t>
  </si>
  <si>
    <t>5,800</t>
  </si>
  <si>
    <t>6,140</t>
  </si>
  <si>
    <t>パラジウム先物</t>
  </si>
  <si>
    <t>Palladium Futures</t>
  </si>
  <si>
    <t>CME原油等指数先物</t>
  </si>
  <si>
    <t>CME Petroleum Index Futures</t>
  </si>
  <si>
    <t>2025/01/07</t>
  </si>
  <si>
    <t>2025/07/01</t>
  </si>
  <si>
    <t>*</t>
  </si>
  <si>
    <t>2025/02/04</t>
  </si>
  <si>
    <t>2025/08/01</t>
  </si>
  <si>
    <t>2025/09</t>
  </si>
  <si>
    <t>2025/03/04</t>
  </si>
  <si>
    <t>2025/09/02</t>
  </si>
  <si>
    <t>2025/04/02</t>
  </si>
  <si>
    <t>2025/10/01</t>
  </si>
  <si>
    <t>2025/11</t>
  </si>
  <si>
    <t>2025/05/02</t>
  </si>
  <si>
    <t>2025/11/04</t>
  </si>
  <si>
    <t>2025/06/03</t>
  </si>
  <si>
    <t>2025/12/01</t>
  </si>
  <si>
    <t>2026/01</t>
  </si>
  <si>
    <t>2025/07/02</t>
  </si>
  <si>
    <t>2026/01/05</t>
  </si>
  <si>
    <t>ゴム（RSS3）先物</t>
  </si>
  <si>
    <t>RSS3 Rubber Futures</t>
  </si>
  <si>
    <t>2024/07/26</t>
  </si>
  <si>
    <t>2025/07/25</t>
  </si>
  <si>
    <t>313.9</t>
  </si>
  <si>
    <t>330.0</t>
  </si>
  <si>
    <t>322.8000</t>
  </si>
  <si>
    <t>04</t>
  </si>
  <si>
    <t>306.0</t>
  </si>
  <si>
    <t>316.0000</t>
  </si>
  <si>
    <t>2024/08/27</t>
  </si>
  <si>
    <t>310.1</t>
  </si>
  <si>
    <t>332.0</t>
  </si>
  <si>
    <t>326.8000</t>
  </si>
  <si>
    <t>307.3</t>
  </si>
  <si>
    <t>311.0000</t>
  </si>
  <si>
    <t>316.9</t>
  </si>
  <si>
    <t>2024/09/25</t>
  </si>
  <si>
    <t>2025/09/24</t>
  </si>
  <si>
    <t>314.4</t>
  </si>
  <si>
    <t>333.4</t>
  </si>
  <si>
    <t>324.0000</t>
  </si>
  <si>
    <t>309.0</t>
  </si>
  <si>
    <t>318.0000</t>
  </si>
  <si>
    <t>2024/10/28</t>
  </si>
  <si>
    <t>310.3</t>
  </si>
  <si>
    <t>333.0</t>
  </si>
  <si>
    <t>317.4000</t>
  </si>
  <si>
    <t>308.5</t>
  </si>
  <si>
    <t>314.9</t>
  </si>
  <si>
    <t>2024/11/26</t>
  </si>
  <si>
    <t>2025/11/21</t>
  </si>
  <si>
    <t>310.5</t>
  </si>
  <si>
    <t>333.9</t>
  </si>
  <si>
    <t>319.0000</t>
  </si>
  <si>
    <t>307.5</t>
  </si>
  <si>
    <t>313.5</t>
  </si>
  <si>
    <t>2024/12/24</t>
  </si>
  <si>
    <t>309.5</t>
  </si>
  <si>
    <t>335.0</t>
  </si>
  <si>
    <t>315.9</t>
  </si>
  <si>
    <t>2025/01/28</t>
  </si>
  <si>
    <t>2026/01/26</t>
  </si>
  <si>
    <t>325.0</t>
  </si>
  <si>
    <t>334.6</t>
  </si>
  <si>
    <t>313.3</t>
  </si>
  <si>
    <t>315.5</t>
  </si>
  <si>
    <t>2025/02/25</t>
  </si>
  <si>
    <t>322.9</t>
  </si>
  <si>
    <t>325.7</t>
  </si>
  <si>
    <t>313.6</t>
  </si>
  <si>
    <t>2026/03</t>
  </si>
  <si>
    <t>2025/03/26</t>
  </si>
  <si>
    <t>2026/03/25</t>
  </si>
  <si>
    <t>2025/04/24</t>
  </si>
  <si>
    <t>2026/05</t>
  </si>
  <si>
    <t>2025/05/27</t>
  </si>
  <si>
    <t>2026/05/25</t>
  </si>
  <si>
    <t>2025/06/25</t>
  </si>
  <si>
    <t>2026/07</t>
  </si>
  <si>
    <t>2025/07/28</t>
  </si>
  <si>
    <t>2026/07/27</t>
  </si>
  <si>
    <t>ゴム（TSR20）先物</t>
  </si>
  <si>
    <t>TSR20 Rubber Futures</t>
  </si>
  <si>
    <t>2024/08/01</t>
  </si>
  <si>
    <t>2025/07/31</t>
  </si>
  <si>
    <t>2024/09/02</t>
  </si>
  <si>
    <t>2025/08/29</t>
  </si>
  <si>
    <t>2024/10/01</t>
  </si>
  <si>
    <t>2025/09/30</t>
  </si>
  <si>
    <t>2024/11/01</t>
  </si>
  <si>
    <t>2025/10/31</t>
  </si>
  <si>
    <t>2024/12/02</t>
  </si>
  <si>
    <t>2025/11/28</t>
  </si>
  <si>
    <t>2025/01/06</t>
  </si>
  <si>
    <t>2025/12/30</t>
  </si>
  <si>
    <t>2025/02/03</t>
  </si>
  <si>
    <t>2026/01/30</t>
  </si>
  <si>
    <t>2025/03/03</t>
  </si>
  <si>
    <t>2026/02/27</t>
  </si>
  <si>
    <t>2025/04/01</t>
  </si>
  <si>
    <t>2026/03/31</t>
  </si>
  <si>
    <t>2025/05/01</t>
  </si>
  <si>
    <t>2026/04/30</t>
  </si>
  <si>
    <t>2025/06/02</t>
  </si>
  <si>
    <t>2026/05/29</t>
  </si>
  <si>
    <t>2026/06/30</t>
  </si>
  <si>
    <t>上海天然ゴム先物</t>
  </si>
  <si>
    <t>Shanghai Natural Rubber Futures</t>
  </si>
  <si>
    <t>2025/05/26</t>
  </si>
  <si>
    <t>2025/09/12</t>
  </si>
  <si>
    <t>13,965</t>
  </si>
  <si>
    <t>15,655</t>
  </si>
  <si>
    <t>13,945</t>
  </si>
  <si>
    <t>14,690</t>
  </si>
  <si>
    <t>2026/01/15</t>
  </si>
  <si>
    <t>15,010</t>
  </si>
  <si>
    <t>16,305</t>
  </si>
  <si>
    <t>09</t>
  </si>
  <si>
    <t>14,900</t>
  </si>
  <si>
    <t>15,415</t>
  </si>
  <si>
    <t>2026/05/15</t>
  </si>
  <si>
    <t>とうもろこし先物</t>
  </si>
  <si>
    <t>Corn Futures</t>
  </si>
  <si>
    <t>2024/08/16</t>
  </si>
  <si>
    <t>2025/08/15</t>
  </si>
  <si>
    <t>35,000</t>
  </si>
  <si>
    <t>37,790</t>
  </si>
  <si>
    <t>2024/10/16</t>
  </si>
  <si>
    <t>2025/10/15</t>
  </si>
  <si>
    <t>2024/12/16</t>
  </si>
  <si>
    <t>2025/12/15</t>
  </si>
  <si>
    <t>2025/02/17</t>
  </si>
  <si>
    <t>2026/02/13</t>
  </si>
  <si>
    <t>38,900</t>
  </si>
  <si>
    <t>37,000</t>
  </si>
  <si>
    <t>2025/04/16</t>
  </si>
  <si>
    <t>2026/04/15</t>
  </si>
  <si>
    <t>2025/06/16</t>
  </si>
  <si>
    <t>2026/06/15</t>
  </si>
  <si>
    <t>一般大豆先物</t>
  </si>
  <si>
    <t>Soybean Futures</t>
  </si>
  <si>
    <t>小豆先物</t>
  </si>
  <si>
    <t>Azuki (Red Bean) Futures</t>
  </si>
  <si>
    <t>2025/01/29</t>
  </si>
  <si>
    <t>2025/03/27</t>
  </si>
  <si>
    <t>2025/09/25</t>
  </si>
  <si>
    <t>2025/05/28</t>
  </si>
  <si>
    <t>2025/11/25</t>
  </si>
  <si>
    <t>2025/07/29</t>
  </si>
  <si>
    <t>2026/01/27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</si>
</sst>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189" fontId="7" fillId="0" borderId="37" xfId="1946" applyNumberFormat="1" applyFont="1" applyFill="1" applyBorder="1" applyAlignment="1">
      <alignment horizontal="right" vertical="center"/>
    </xf>
    <xf numFmtId="3" fontId="7" fillId="0" borderId="23" xfId="1946" applyNumberFormat="1" applyFont="1" applyFill="1" applyBorder="1" applyAlignment="1">
      <alignment horizontal="right" vertical="center"/>
    </xf>
    <xf numFmtId="49" fontId="7" fillId="0" borderId="22" xfId="1946" applyNumberFormat="1" applyFont="1" applyFill="1" applyBorder="1" applyAlignment="1">
      <alignment horizontal="right" vertical="center"/>
    </xf>
    <xf numFmtId="3" fontId="7" fillId="0" borderId="21" xfId="1946" applyNumberFormat="1" applyFont="1" applyFill="1" applyBorder="1" applyAlignment="1">
      <alignment horizontal="right" vertical="center"/>
    </xf>
    <xf numFmtId="4" fontId="7" fillId="0" borderId="21" xfId="1946" applyNumberFormat="1" applyFont="1" applyFill="1" applyBorder="1" applyAlignment="1">
      <alignment horizontal="right" vertical="center"/>
    </xf>
    <xf numFmtId="49" fontId="7" fillId="0" borderId="23" xfId="1946" applyNumberFormat="1" applyFont="1" applyFill="1" applyBorder="1" applyAlignment="1">
      <alignment horizontal="right" vertical="center"/>
    </xf>
    <xf numFmtId="49" fontId="7" fillId="0" borderId="22" xfId="1946" applyNumberFormat="1" applyFont="1" applyFill="1" applyBorder="1" applyAlignment="1">
      <alignment vertical="center"/>
    </xf>
    <xf numFmtId="49" fontId="7" fillId="0" borderId="21" xfId="1946" applyNumberFormat="1" applyFont="1" applyFill="1" applyBorder="1" applyAlignment="1">
      <alignment vertical="center"/>
    </xf>
    <xf numFmtId="49" fontId="7" fillId="0" borderId="36" xfId="1946" applyNumberFormat="1" applyFont="1" applyFill="1" applyBorder="1" applyAlignment="1">
      <alignment vertical="center"/>
    </xf>
    <xf numFmtId="0" fontId="95" fillId="0" borderId="0" xfId="1946" applyFont="1" applyFill="1">
      <alignment vertical="center"/>
    </xf>
    <xf numFmtId="0" fontId="19" fillId="0" borderId="9" xfId="1946" applyFont="1" applyFill="1" applyBorder="1">
      <alignment vertical="center"/>
    </xf>
    <xf numFmtId="0" fontId="19" fillId="0" borderId="20" xfId="1946" applyFont="1" applyFill="1" applyBorder="1">
      <alignment vertical="center"/>
    </xf>
    <xf numFmtId="0" fontId="19" fillId="0" borderId="8" xfId="1946" applyFont="1" applyFill="1" applyBorder="1">
      <alignment vertical="center"/>
    </xf>
    <xf numFmtId="0" fontId="7" fillId="0" borderId="39" xfId="1946" applyNumberFormat="1" applyFont="1" applyFill="1" applyBorder="1" applyAlignment="1">
      <alignment horizontal="center" vertical="center" wrapText="1"/>
    </xf>
    <xf numFmtId="0" fontId="7" fillId="0" borderId="44" xfId="1946" applyNumberFormat="1" applyFont="1" applyFill="1" applyBorder="1" applyAlignment="1">
      <alignment horizontal="center" vertical="center" wrapText="1"/>
    </xf>
    <xf numFmtId="0" fontId="19" fillId="0" borderId="0" xfId="1946" applyFont="1" applyFill="1">
      <alignment vertical="center"/>
    </xf>
    <xf numFmtId="0" fontId="94" fillId="0" borderId="9" xfId="1946" applyFont="1" applyFill="1" applyBorder="1" applyAlignment="1">
      <alignment vertical="center" wrapText="1"/>
    </xf>
    <xf numFmtId="0" fontId="94" fillId="0" borderId="9" xfId="1946" applyFont="1" applyFill="1" applyBorder="1">
      <alignment vertical="center"/>
    </xf>
    <xf numFmtId="0" fontId="94" fillId="0" borderId="6" xfId="1946" applyFont="1" applyFill="1" applyBorder="1">
      <alignment vertical="center"/>
    </xf>
    <xf numFmtId="0" fontId="7" fillId="0" borderId="44" xfId="1946" applyFont="1" applyFill="1" applyBorder="1" applyAlignment="1">
      <alignment horizontal="center"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45" xfId="1946" applyNumberFormat="1" applyFont="1" applyFill="1" applyBorder="1" applyAlignment="1">
      <alignment horizontal="center" vertical="center" wrapText="1"/>
    </xf>
    <xf numFmtId="0" fontId="7" fillId="0" borderId="27" xfId="1946" applyNumberFormat="1" applyFont="1" applyFill="1" applyBorder="1" applyAlignment="1">
      <alignment horizontal="center" vertical="center" wrapText="1"/>
    </xf>
    <xf numFmtId="0" fontId="7" fillId="0" borderId="24" xfId="1946" applyNumberFormat="1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top" wrapText="1"/>
    </xf>
    <xf numFmtId="0" fontId="7" fillId="0" borderId="9" xfId="1946" applyNumberFormat="1" applyFont="1" applyFill="1" applyBorder="1" applyAlignment="1">
      <alignment horizontal="center" vertical="top" wrapText="1"/>
    </xf>
    <xf numFmtId="0" fontId="7" fillId="0" borderId="33" xfId="1946" applyNumberFormat="1" applyFont="1" applyFill="1" applyBorder="1" applyAlignment="1">
      <alignment horizontal="center" vertical="top" wrapText="1"/>
    </xf>
    <xf numFmtId="0" fontId="93" fillId="0" borderId="5" xfId="1946" applyFont="1" applyFill="1" applyBorder="1" applyAlignment="1">
      <alignment vertical="center" wrapText="1"/>
    </xf>
    <xf numFmtId="0" fontId="93" fillId="0" borderId="9" xfId="1946" applyFont="1" applyFill="1" applyBorder="1" applyAlignment="1">
      <alignment vertical="center" wrapText="1"/>
    </xf>
    <xf numFmtId="0" fontId="93" fillId="0" borderId="7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34" xfId="1946" applyNumberFormat="1" applyFont="1" applyFill="1" applyBorder="1" applyAlignment="1">
      <alignment horizontal="center"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center" wrapText="1"/>
    </xf>
    <xf numFmtId="0" fontId="7" fillId="0" borderId="33" xfId="1946" applyNumberFormat="1" applyFont="1" applyFill="1" applyBorder="1" applyAlignment="1">
      <alignment horizontal="center" vertical="center" wrapText="1"/>
    </xf>
    <xf numFmtId="0" fontId="7" fillId="0" borderId="25" xfId="1946" applyNumberFormat="1" applyFont="1" applyFill="1" applyBorder="1" applyAlignment="1">
      <alignment horizontal="center" vertical="center" wrapText="1"/>
    </xf>
    <xf numFmtId="0" fontId="7" fillId="0" borderId="28" xfId="1946" applyNumberFormat="1" applyFont="1" applyFill="1" applyBorder="1" applyAlignment="1">
      <alignment horizontal="center" vertical="center" wrapText="1"/>
    </xf>
    <xf numFmtId="0" fontId="7" fillId="0" borderId="26" xfId="1946" applyNumberFormat="1" applyFont="1" applyFill="1" applyBorder="1" applyAlignment="1">
      <alignment horizontal="center" vertical="center" wrapText="1"/>
    </xf>
    <xf numFmtId="0" fontId="7" fillId="0" borderId="29" xfId="1946" applyNumberFormat="1" applyFont="1" applyFill="1" applyBorder="1" applyAlignment="1">
      <alignment horizontal="center" vertical="center" wrapText="1"/>
    </xf>
    <xf numFmtId="0" fontId="7" fillId="0" borderId="22" xfId="1946" applyNumberFormat="1" applyFont="1" applyFill="1" applyBorder="1" applyAlignment="1">
      <alignment horizontal="center" vertical="center" wrapText="1"/>
    </xf>
    <xf numFmtId="0" fontId="7" fillId="0" borderId="23" xfId="1946" applyNumberFormat="1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30" xfId="1946" applyNumberFormat="1" applyFont="1" applyFill="1" applyBorder="1" applyAlignment="1">
      <alignment horizontal="center" vertical="top" wrapText="1"/>
    </xf>
    <xf numFmtId="0" fontId="7" fillId="0" borderId="31" xfId="1946" applyNumberFormat="1" applyFont="1" applyFill="1" applyBorder="1" applyAlignment="1">
      <alignment horizontal="center" vertical="top" wrapText="1"/>
    </xf>
    <xf numFmtId="0" fontId="7" fillId="0" borderId="35" xfId="1946" applyNumberFormat="1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  <xf numFmtId="0" fontId="7" fillId="0" borderId="40" xfId="1946" applyNumberFormat="1" applyFont="1" applyFill="1" applyBorder="1" applyAlignment="1">
      <alignment horizontal="center" vertical="center" wrapText="1"/>
    </xf>
    <xf numFmtId="0" fontId="7" fillId="0" borderId="41" xfId="1946" applyNumberFormat="1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7" fillId="0" borderId="29" xfId="1946" applyFont="1" applyFill="1" applyBorder="1" applyAlignment="1">
      <alignment horizontal="center" vertical="center" wrapText="1"/>
    </xf>
    <xf numFmtId="0" fontId="96" fillId="0" borderId="23" xfId="1946" applyNumberFormat="1" applyFont="1" applyFill="1" applyBorder="1" applyAlignment="1">
      <alignment horizontal="center" vertical="center" wrapText="1"/>
    </xf>
    <xf numFmtId="0" fontId="7" fillId="0" borderId="42" xfId="1946" applyFont="1" applyFill="1" applyBorder="1" applyAlignment="1">
      <alignment horizontal="center" vertical="center" wrapText="1"/>
    </xf>
    <xf numFmtId="0" fontId="7" fillId="0" borderId="43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98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16" width="10.625" collapsed="false"/>
    <col min="2" max="2" bestFit="true" customWidth="true" style="16" width="25.75" collapsed="false"/>
    <col min="3" max="3" bestFit="true" customWidth="true" style="16" width="34.5" collapsed="false"/>
    <col min="4" max="6" bestFit="true" customWidth="true" style="16" width="10.25" collapsed="false"/>
    <col min="7" max="7" customWidth="true" style="16" width="5.25" collapsed="false"/>
    <col min="8" max="8" customWidth="true" style="16" width="15.25" collapsed="false"/>
    <col min="9" max="9" customWidth="true" style="16" width="5.25" collapsed="false"/>
    <col min="10" max="10" customWidth="true" style="16" width="15.25" collapsed="false"/>
    <col min="11" max="11" customWidth="true" style="16" width="5.25" collapsed="false"/>
    <col min="12" max="12" customWidth="true" style="16" width="15.25" collapsed="false"/>
    <col min="13" max="13" customWidth="true" style="16" width="5.25" collapsed="false"/>
    <col min="14" max="14" customWidth="true" style="16" width="15.25" collapsed="false"/>
    <col min="15" max="15" customWidth="true" style="16" width="5.25" collapsed="false"/>
    <col min="16" max="16" customWidth="true" style="16" width="15.25" collapsed="false"/>
    <col min="17" max="17" customWidth="true" style="16" width="5.25" collapsed="false"/>
    <col min="18" max="19" customWidth="true" style="16" width="15.25" collapsed="false"/>
    <col min="20" max="22" customWidth="true" style="16" width="15.0" collapsed="false"/>
    <col min="23" max="25" customWidth="true" style="16" width="21.25" collapsed="false"/>
    <col min="26" max="26" bestFit="true" customWidth="true" style="16" width="2.375" collapsed="false"/>
    <col min="27" max="27" customWidth="true" style="16" width="15.25" collapsed="false"/>
    <col min="28" max="28" customWidth="true" style="16" width="17.625" collapsed="false"/>
    <col min="29" max="29" bestFit="true" customWidth="true" style="16" width="7.0" collapsed="false"/>
    <col min="30" max="16384" style="10" width="9.0" collapsed="false"/>
  </cols>
  <sheetData>
    <row r="1" spans="1:29" ht="30" customHeight="1">
      <c r="A1" s="33" t="s">
        <v>26</v>
      </c>
      <c r="B1" s="34"/>
      <c r="C1" s="34"/>
      <c r="D1" s="34"/>
      <c r="E1" s="34"/>
      <c r="F1" s="34"/>
      <c r="G1" s="34"/>
      <c r="H1" s="34"/>
      <c r="I1" s="34"/>
      <c r="J1" s="34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35" t="s">
        <v>27</v>
      </c>
      <c r="B2" s="36"/>
      <c r="C2" s="36"/>
      <c r="D2" s="25"/>
      <c r="E2" s="25"/>
      <c r="F2" s="25"/>
      <c r="G2" s="25"/>
      <c r="H2" s="25"/>
      <c r="I2" s="25"/>
      <c r="J2" s="25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37" t="s">
        <v>0</v>
      </c>
      <c r="B3" s="27" t="s">
        <v>7</v>
      </c>
      <c r="C3" s="27" t="s">
        <v>25</v>
      </c>
      <c r="D3" s="29" t="s">
        <v>1</v>
      </c>
      <c r="E3" s="40" t="s">
        <v>5</v>
      </c>
      <c r="F3" s="41"/>
      <c r="G3" s="49" t="s">
        <v>24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60" t="s">
        <v>39</v>
      </c>
      <c r="T3" s="30" t="s">
        <v>23</v>
      </c>
      <c r="U3" s="31"/>
      <c r="V3" s="32"/>
      <c r="W3" s="30" t="s">
        <v>22</v>
      </c>
      <c r="X3" s="31"/>
      <c r="Y3" s="32"/>
      <c r="Z3" s="42" t="s">
        <v>21</v>
      </c>
      <c r="AA3" s="43"/>
      <c r="AB3" s="27" t="s">
        <v>28</v>
      </c>
      <c r="AC3" s="51" t="s">
        <v>20</v>
      </c>
    </row>
    <row r="4" spans="1:29" ht="9" customHeight="1">
      <c r="A4" s="38"/>
      <c r="B4" s="28"/>
      <c r="C4" s="28"/>
      <c r="D4" s="39"/>
      <c r="E4" s="42"/>
      <c r="F4" s="43"/>
      <c r="G4" s="53" t="s">
        <v>6</v>
      </c>
      <c r="H4" s="55" t="s">
        <v>34</v>
      </c>
      <c r="I4" s="53" t="s">
        <v>6</v>
      </c>
      <c r="J4" s="58" t="s">
        <v>35</v>
      </c>
      <c r="K4" s="57" t="s">
        <v>2</v>
      </c>
      <c r="L4" s="57"/>
      <c r="M4" s="53" t="s">
        <v>6</v>
      </c>
      <c r="N4" s="58" t="s">
        <v>37</v>
      </c>
      <c r="O4" s="57" t="s">
        <v>2</v>
      </c>
      <c r="P4" s="57"/>
      <c r="Q4" s="53" t="s">
        <v>6</v>
      </c>
      <c r="R4" s="55" t="s">
        <v>38</v>
      </c>
      <c r="S4" s="48"/>
      <c r="T4" s="29" t="s">
        <v>3</v>
      </c>
      <c r="U4" s="39" t="s">
        <v>19</v>
      </c>
      <c r="V4" s="48" t="s">
        <v>30</v>
      </c>
      <c r="W4" s="29" t="s">
        <v>3</v>
      </c>
      <c r="X4" s="39" t="s">
        <v>18</v>
      </c>
      <c r="Y4" s="48" t="s">
        <v>32</v>
      </c>
      <c r="Z4" s="42"/>
      <c r="AA4" s="43"/>
      <c r="AB4" s="28"/>
      <c r="AC4" s="52"/>
    </row>
    <row r="5" spans="1:29" ht="27" customHeight="1">
      <c r="A5" s="38"/>
      <c r="B5" s="28"/>
      <c r="C5" s="28"/>
      <c r="D5" s="39"/>
      <c r="E5" s="44"/>
      <c r="F5" s="45"/>
      <c r="G5" s="54"/>
      <c r="H5" s="56"/>
      <c r="I5" s="54"/>
      <c r="J5" s="59"/>
      <c r="K5" s="14" t="s">
        <v>17</v>
      </c>
      <c r="L5" s="20" t="s">
        <v>36</v>
      </c>
      <c r="M5" s="54"/>
      <c r="N5" s="59"/>
      <c r="O5" s="14" t="s">
        <v>17</v>
      </c>
      <c r="P5" s="20" t="s">
        <v>36</v>
      </c>
      <c r="Q5" s="54"/>
      <c r="R5" s="56"/>
      <c r="S5" s="48"/>
      <c r="T5" s="29"/>
      <c r="U5" s="39"/>
      <c r="V5" s="48"/>
      <c r="W5" s="29"/>
      <c r="X5" s="39"/>
      <c r="Y5" s="48"/>
      <c r="Z5" s="42"/>
      <c r="AA5" s="45"/>
      <c r="AB5" s="29"/>
      <c r="AC5" s="52"/>
    </row>
    <row r="6" spans="1:29" ht="36" customHeight="1">
      <c r="A6" s="26" t="s">
        <v>16</v>
      </c>
      <c r="B6" s="29"/>
      <c r="C6" s="29"/>
      <c r="D6" s="23" t="s">
        <v>4</v>
      </c>
      <c r="E6" s="46" t="s">
        <v>15</v>
      </c>
      <c r="F6" s="47"/>
      <c r="G6" s="14" t="s">
        <v>14</v>
      </c>
      <c r="H6" s="21" t="s">
        <v>40</v>
      </c>
      <c r="I6" s="14" t="s">
        <v>14</v>
      </c>
      <c r="J6" s="20" t="s">
        <v>41</v>
      </c>
      <c r="K6" s="14" t="s">
        <v>14</v>
      </c>
      <c r="L6" s="20" t="s">
        <v>42</v>
      </c>
      <c r="M6" s="14" t="s">
        <v>14</v>
      </c>
      <c r="N6" s="20" t="s">
        <v>43</v>
      </c>
      <c r="O6" s="14" t="s">
        <v>14</v>
      </c>
      <c r="P6" s="20" t="s">
        <v>42</v>
      </c>
      <c r="Q6" s="14" t="s">
        <v>14</v>
      </c>
      <c r="R6" s="20" t="s">
        <v>44</v>
      </c>
      <c r="S6" s="24" t="s">
        <v>45</v>
      </c>
      <c r="T6" s="23" t="s">
        <v>13</v>
      </c>
      <c r="U6" s="23" t="s">
        <v>12</v>
      </c>
      <c r="V6" s="24" t="s">
        <v>31</v>
      </c>
      <c r="W6" s="23" t="s">
        <v>11</v>
      </c>
      <c r="X6" s="23" t="s">
        <v>10</v>
      </c>
      <c r="Y6" s="24" t="s">
        <v>33</v>
      </c>
      <c r="Z6" s="46" t="s">
        <v>9</v>
      </c>
      <c r="AA6" s="47"/>
      <c r="AB6" s="15" t="s">
        <v>29</v>
      </c>
      <c r="AC6" s="22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54</v>
      </c>
      <c r="J7" s="6" t="s">
        <v>55</v>
      </c>
      <c r="K7" s="3" t="s">
        <v>56</v>
      </c>
      <c r="L7" s="6" t="s">
        <v>57</v>
      </c>
      <c r="M7" s="3" t="s">
        <v>52</v>
      </c>
      <c r="N7" s="6" t="s">
        <v>58</v>
      </c>
      <c r="O7" s="3" t="s">
        <v>56</v>
      </c>
      <c r="P7" s="6" t="s">
        <v>57</v>
      </c>
      <c r="Q7" s="3" t="s">
        <v>59</v>
      </c>
      <c r="R7" s="6" t="s">
        <v>60</v>
      </c>
      <c r="S7" s="5" t="n">
        <f>15774.64</f>
        <v>15774.64</v>
      </c>
      <c r="T7" s="4" t="n">
        <f>733</f>
        <v>733.0</v>
      </c>
      <c r="U7" s="4" t="n">
        <v>1.0</v>
      </c>
      <c r="V7" s="4" t="n">
        <v>1.0</v>
      </c>
      <c r="W7" s="4" t="n">
        <f>11616931000</f>
        <v>1.1616931E10</v>
      </c>
      <c r="X7" s="4" t="n">
        <v>1.5982E7</v>
      </c>
      <c r="Y7" s="4" t="n">
        <v>1.5928E7</v>
      </c>
      <c r="Z7" s="3"/>
      <c r="AA7" s="2" t="n">
        <f>1294</f>
        <v>1294.0</v>
      </c>
      <c r="AB7" s="2" t="str">
        <f>"－"</f>
        <v>－</v>
      </c>
      <c r="AC7" s="1" t="n">
        <f>22</f>
        <v>22.0</v>
      </c>
    </row>
    <row r="8">
      <c r="A8" s="9" t="s">
        <v>46</v>
      </c>
      <c r="B8" s="8" t="s">
        <v>47</v>
      </c>
      <c r="C8" s="8" t="s">
        <v>48</v>
      </c>
      <c r="D8" s="8" t="s">
        <v>61</v>
      </c>
      <c r="E8" s="7" t="s">
        <v>62</v>
      </c>
      <c r="F8" s="7" t="s">
        <v>63</v>
      </c>
      <c r="G8" s="3" t="s">
        <v>52</v>
      </c>
      <c r="H8" s="6" t="s">
        <v>64</v>
      </c>
      <c r="I8" s="3" t="s">
        <v>54</v>
      </c>
      <c r="J8" s="6" t="s">
        <v>65</v>
      </c>
      <c r="K8" s="3"/>
      <c r="L8" s="6"/>
      <c r="M8" s="3" t="s">
        <v>52</v>
      </c>
      <c r="N8" s="6" t="s">
        <v>66</v>
      </c>
      <c r="O8" s="3"/>
      <c r="P8" s="6"/>
      <c r="Q8" s="3" t="s">
        <v>59</v>
      </c>
      <c r="R8" s="6" t="s">
        <v>67</v>
      </c>
      <c r="S8" s="5" t="n">
        <f>15798.82</f>
        <v>15798.82</v>
      </c>
      <c r="T8" s="4" t="n">
        <f>1429</f>
        <v>1429.0</v>
      </c>
      <c r="U8" s="4"/>
      <c r="V8" s="4" t="n">
        <v>125.0</v>
      </c>
      <c r="W8" s="4" t="n">
        <f>22630347000</f>
        <v>2.2630347E10</v>
      </c>
      <c r="X8" s="4"/>
      <c r="Y8" s="4" t="n">
        <v>1.973574E9</v>
      </c>
      <c r="Z8" s="3"/>
      <c r="AA8" s="2" t="n">
        <f>1882</f>
        <v>1882.0</v>
      </c>
      <c r="AB8" s="2" t="str">
        <f>"－"</f>
        <v>－</v>
      </c>
      <c r="AC8" s="1" t="n">
        <f>22</f>
        <v>22.0</v>
      </c>
    </row>
    <row r="9">
      <c r="A9" s="9" t="s">
        <v>46</v>
      </c>
      <c r="B9" s="8" t="s">
        <v>47</v>
      </c>
      <c r="C9" s="8" t="s">
        <v>48</v>
      </c>
      <c r="D9" s="8" t="s">
        <v>68</v>
      </c>
      <c r="E9" s="7" t="s">
        <v>69</v>
      </c>
      <c r="F9" s="7" t="s">
        <v>70</v>
      </c>
      <c r="G9" s="3" t="s">
        <v>52</v>
      </c>
      <c r="H9" s="6" t="s">
        <v>71</v>
      </c>
      <c r="I9" s="3" t="s">
        <v>54</v>
      </c>
      <c r="J9" s="6" t="s">
        <v>72</v>
      </c>
      <c r="K9" s="3"/>
      <c r="L9" s="6"/>
      <c r="M9" s="3" t="s">
        <v>52</v>
      </c>
      <c r="N9" s="6" t="s">
        <v>71</v>
      </c>
      <c r="O9" s="3"/>
      <c r="P9" s="6"/>
      <c r="Q9" s="3" t="s">
        <v>59</v>
      </c>
      <c r="R9" s="6" t="s">
        <v>73</v>
      </c>
      <c r="S9" s="5" t="n">
        <f>15817.86</f>
        <v>15817.86</v>
      </c>
      <c r="T9" s="4" t="n">
        <f>1394</f>
        <v>1394.0</v>
      </c>
      <c r="U9" s="4"/>
      <c r="V9" s="4" t="n">
        <v>241.0</v>
      </c>
      <c r="W9" s="4" t="n">
        <f>22096936000</f>
        <v>2.2096936E10</v>
      </c>
      <c r="X9" s="4"/>
      <c r="Y9" s="4" t="n">
        <v>3.796281E9</v>
      </c>
      <c r="Z9" s="3"/>
      <c r="AA9" s="2" t="n">
        <f>2775</f>
        <v>2775.0</v>
      </c>
      <c r="AB9" s="2" t="str">
        <f>"－"</f>
        <v>－</v>
      </c>
      <c r="AC9" s="1" t="n">
        <f>22</f>
        <v>22.0</v>
      </c>
    </row>
    <row r="10">
      <c r="A10" s="9" t="s">
        <v>46</v>
      </c>
      <c r="B10" s="8" t="s">
        <v>47</v>
      </c>
      <c r="C10" s="8" t="s">
        <v>48</v>
      </c>
      <c r="D10" s="8" t="s">
        <v>74</v>
      </c>
      <c r="E10" s="7" t="s">
        <v>75</v>
      </c>
      <c r="F10" s="7" t="s">
        <v>76</v>
      </c>
      <c r="G10" s="3" t="s">
        <v>52</v>
      </c>
      <c r="H10" s="6" t="s">
        <v>77</v>
      </c>
      <c r="I10" s="3" t="s">
        <v>54</v>
      </c>
      <c r="J10" s="6" t="s">
        <v>78</v>
      </c>
      <c r="K10" s="3" t="s">
        <v>54</v>
      </c>
      <c r="L10" s="6" t="s">
        <v>79</v>
      </c>
      <c r="M10" s="3" t="s">
        <v>52</v>
      </c>
      <c r="N10" s="6" t="s">
        <v>80</v>
      </c>
      <c r="O10" s="3" t="s">
        <v>81</v>
      </c>
      <c r="P10" s="6" t="s">
        <v>82</v>
      </c>
      <c r="Q10" s="3" t="s">
        <v>59</v>
      </c>
      <c r="R10" s="6" t="s">
        <v>83</v>
      </c>
      <c r="S10" s="5" t="n">
        <f>15839.27</f>
        <v>15839.27</v>
      </c>
      <c r="T10" s="4" t="n">
        <f>8681</f>
        <v>8681.0</v>
      </c>
      <c r="U10" s="4" t="n">
        <v>3.0</v>
      </c>
      <c r="V10" s="4" t="n">
        <v>2086.0</v>
      </c>
      <c r="W10" s="4" t="n">
        <f>137263639000</f>
        <v>1.37263639E11</v>
      </c>
      <c r="X10" s="4" t="n">
        <v>4.8112E7</v>
      </c>
      <c r="Y10" s="4" t="n">
        <v>3.2916179E10</v>
      </c>
      <c r="Z10" s="3"/>
      <c r="AA10" s="2" t="n">
        <f>6441</f>
        <v>6441.0</v>
      </c>
      <c r="AB10" s="2" t="str">
        <f>"－"</f>
        <v>－</v>
      </c>
      <c r="AC10" s="1" t="n">
        <f>22</f>
        <v>22.0</v>
      </c>
    </row>
    <row r="11">
      <c r="A11" s="9" t="s">
        <v>46</v>
      </c>
      <c r="B11" s="8" t="s">
        <v>47</v>
      </c>
      <c r="C11" s="8" t="s">
        <v>48</v>
      </c>
      <c r="D11" s="8" t="s">
        <v>84</v>
      </c>
      <c r="E11" s="7" t="s">
        <v>85</v>
      </c>
      <c r="F11" s="7" t="s">
        <v>86</v>
      </c>
      <c r="G11" s="3" t="s">
        <v>52</v>
      </c>
      <c r="H11" s="6" t="s">
        <v>87</v>
      </c>
      <c r="I11" s="3" t="s">
        <v>54</v>
      </c>
      <c r="J11" s="6" t="s">
        <v>88</v>
      </c>
      <c r="K11" s="3"/>
      <c r="L11" s="6"/>
      <c r="M11" s="3" t="s">
        <v>52</v>
      </c>
      <c r="N11" s="6" t="s">
        <v>89</v>
      </c>
      <c r="O11" s="3"/>
      <c r="P11" s="6"/>
      <c r="Q11" s="3" t="s">
        <v>59</v>
      </c>
      <c r="R11" s="6" t="s">
        <v>90</v>
      </c>
      <c r="S11" s="5" t="n">
        <f>15866.18</f>
        <v>15866.18</v>
      </c>
      <c r="T11" s="4" t="n">
        <f>64947</f>
        <v>64947.0</v>
      </c>
      <c r="U11" s="4"/>
      <c r="V11" s="4" t="n">
        <v>19365.0</v>
      </c>
      <c r="W11" s="4" t="n">
        <f>1031071127000</f>
        <v>1.031071127E12</v>
      </c>
      <c r="X11" s="4"/>
      <c r="Y11" s="4" t="n">
        <v>3.07375321E11</v>
      </c>
      <c r="Z11" s="3"/>
      <c r="AA11" s="2" t="n">
        <f>10233</f>
        <v>10233.0</v>
      </c>
      <c r="AB11" s="2" t="str">
        <f>"－"</f>
        <v>－</v>
      </c>
      <c r="AC11" s="1" t="n">
        <f>22</f>
        <v>22.0</v>
      </c>
    </row>
    <row r="12">
      <c r="A12" s="9" t="s">
        <v>46</v>
      </c>
      <c r="B12" s="8" t="s">
        <v>47</v>
      </c>
      <c r="C12" s="8" t="s">
        <v>48</v>
      </c>
      <c r="D12" s="8" t="s">
        <v>91</v>
      </c>
      <c r="E12" s="7" t="s">
        <v>92</v>
      </c>
      <c r="F12" s="7" t="s">
        <v>93</v>
      </c>
      <c r="G12" s="3" t="s">
        <v>52</v>
      </c>
      <c r="H12" s="6" t="s">
        <v>94</v>
      </c>
      <c r="I12" s="3" t="s">
        <v>54</v>
      </c>
      <c r="J12" s="6" t="s">
        <v>95</v>
      </c>
      <c r="K12" s="3" t="s">
        <v>54</v>
      </c>
      <c r="L12" s="6" t="s">
        <v>96</v>
      </c>
      <c r="M12" s="3" t="s">
        <v>52</v>
      </c>
      <c r="N12" s="6" t="s">
        <v>97</v>
      </c>
      <c r="O12" s="3" t="s">
        <v>59</v>
      </c>
      <c r="P12" s="6" t="s">
        <v>98</v>
      </c>
      <c r="Q12" s="3" t="s">
        <v>59</v>
      </c>
      <c r="R12" s="6" t="s">
        <v>99</v>
      </c>
      <c r="S12" s="5" t="n">
        <f>15909</f>
        <v>15909.0</v>
      </c>
      <c r="T12" s="4" t="n">
        <f>463760</f>
        <v>463760.0</v>
      </c>
      <c r="U12" s="4" t="n">
        <v>205.0</v>
      </c>
      <c r="V12" s="4" t="n">
        <v>17618.0</v>
      </c>
      <c r="W12" s="4" t="n">
        <f>7390741915000</f>
        <v>7.390741915E12</v>
      </c>
      <c r="X12" s="4" t="n">
        <v>3.328334E9</v>
      </c>
      <c r="Y12" s="4" t="n">
        <v>2.80413325E11</v>
      </c>
      <c r="Z12" s="3"/>
      <c r="AA12" s="2" t="n">
        <f>29161</f>
        <v>29161.0</v>
      </c>
      <c r="AB12" s="2" t="str">
        <f>"－"</f>
        <v>－</v>
      </c>
      <c r="AC12" s="1" t="n">
        <f>22</f>
        <v>22.0</v>
      </c>
    </row>
    <row r="13">
      <c r="A13" s="9" t="s">
        <v>46</v>
      </c>
      <c r="B13" s="8" t="s">
        <v>100</v>
      </c>
      <c r="C13" s="8" t="s">
        <v>101</v>
      </c>
      <c r="D13" s="8" t="s">
        <v>49</v>
      </c>
      <c r="E13" s="7" t="s">
        <v>50</v>
      </c>
      <c r="F13" s="7" t="s">
        <v>102</v>
      </c>
      <c r="G13" s="3" t="s">
        <v>52</v>
      </c>
      <c r="H13" s="6" t="s">
        <v>103</v>
      </c>
      <c r="I13" s="3" t="s">
        <v>54</v>
      </c>
      <c r="J13" s="6" t="s">
        <v>104</v>
      </c>
      <c r="K13" s="3"/>
      <c r="L13" s="6"/>
      <c r="M13" s="3" t="s">
        <v>52</v>
      </c>
      <c r="N13" s="6" t="s">
        <v>103</v>
      </c>
      <c r="O13" s="3"/>
      <c r="P13" s="6"/>
      <c r="Q13" s="3" t="s">
        <v>105</v>
      </c>
      <c r="R13" s="6" t="s">
        <v>106</v>
      </c>
      <c r="S13" s="5" t="n">
        <f>15774.64</f>
        <v>15774.64</v>
      </c>
      <c r="T13" s="4" t="n">
        <f>125</f>
        <v>125.0</v>
      </c>
      <c r="U13" s="4"/>
      <c r="V13" s="4"/>
      <c r="W13" s="4" t="n">
        <f>197901200</f>
        <v>1.979012E8</v>
      </c>
      <c r="X13" s="4"/>
      <c r="Y13" s="4"/>
      <c r="Z13" s="3"/>
      <c r="AA13" s="2" t="n">
        <f>292</f>
        <v>292.0</v>
      </c>
      <c r="AB13" s="2" t="str">
        <f>"－"</f>
        <v>－</v>
      </c>
      <c r="AC13" s="1" t="n">
        <f>18</f>
        <v>18.0</v>
      </c>
    </row>
    <row r="14">
      <c r="A14" s="9" t="s">
        <v>46</v>
      </c>
      <c r="B14" s="8" t="s">
        <v>100</v>
      </c>
      <c r="C14" s="8" t="s">
        <v>101</v>
      </c>
      <c r="D14" s="8" t="s">
        <v>61</v>
      </c>
      <c r="E14" s="7" t="s">
        <v>62</v>
      </c>
      <c r="F14" s="7" t="s">
        <v>107</v>
      </c>
      <c r="G14" s="3" t="s">
        <v>52</v>
      </c>
      <c r="H14" s="6" t="s">
        <v>108</v>
      </c>
      <c r="I14" s="3" t="s">
        <v>109</v>
      </c>
      <c r="J14" s="6" t="s">
        <v>110</v>
      </c>
      <c r="K14" s="3"/>
      <c r="L14" s="6"/>
      <c r="M14" s="3" t="s">
        <v>52</v>
      </c>
      <c r="N14" s="6" t="s">
        <v>108</v>
      </c>
      <c r="O14" s="3"/>
      <c r="P14" s="6"/>
      <c r="Q14" s="3" t="s">
        <v>59</v>
      </c>
      <c r="R14" s="6" t="s">
        <v>111</v>
      </c>
      <c r="S14" s="5" t="n">
        <f>15798.82</f>
        <v>15798.82</v>
      </c>
      <c r="T14" s="4" t="n">
        <f>138</f>
        <v>138.0</v>
      </c>
      <c r="U14" s="4"/>
      <c r="V14" s="4"/>
      <c r="W14" s="4" t="n">
        <f>219237500</f>
        <v>2.192375E8</v>
      </c>
      <c r="X14" s="4"/>
      <c r="Y14" s="4"/>
      <c r="Z14" s="3"/>
      <c r="AA14" s="2" t="n">
        <f>244</f>
        <v>244.0</v>
      </c>
      <c r="AB14" s="2" t="str">
        <f>"－"</f>
        <v>－</v>
      </c>
      <c r="AC14" s="1" t="n">
        <f>17</f>
        <v>17.0</v>
      </c>
    </row>
    <row r="15">
      <c r="A15" s="9" t="s">
        <v>46</v>
      </c>
      <c r="B15" s="8" t="s">
        <v>100</v>
      </c>
      <c r="C15" s="8" t="s">
        <v>101</v>
      </c>
      <c r="D15" s="8" t="s">
        <v>68</v>
      </c>
      <c r="E15" s="7" t="s">
        <v>69</v>
      </c>
      <c r="F15" s="7" t="s">
        <v>112</v>
      </c>
      <c r="G15" s="3" t="s">
        <v>52</v>
      </c>
      <c r="H15" s="6" t="s">
        <v>113</v>
      </c>
      <c r="I15" s="3" t="s">
        <v>54</v>
      </c>
      <c r="J15" s="6" t="s">
        <v>114</v>
      </c>
      <c r="K15" s="3"/>
      <c r="L15" s="6"/>
      <c r="M15" s="3" t="s">
        <v>52</v>
      </c>
      <c r="N15" s="6" t="s">
        <v>115</v>
      </c>
      <c r="O15" s="3"/>
      <c r="P15" s="6"/>
      <c r="Q15" s="3" t="s">
        <v>59</v>
      </c>
      <c r="R15" s="6" t="s">
        <v>116</v>
      </c>
      <c r="S15" s="5" t="n">
        <f>15817.86</f>
        <v>15817.86</v>
      </c>
      <c r="T15" s="4" t="n">
        <f>253</f>
        <v>253.0</v>
      </c>
      <c r="U15" s="4"/>
      <c r="V15" s="4"/>
      <c r="W15" s="4" t="n">
        <f>401322550</f>
        <v>4.0132255E8</v>
      </c>
      <c r="X15" s="4"/>
      <c r="Y15" s="4"/>
      <c r="Z15" s="3"/>
      <c r="AA15" s="2" t="n">
        <f>551</f>
        <v>551.0</v>
      </c>
      <c r="AB15" s="2" t="str">
        <f>"－"</f>
        <v>－</v>
      </c>
      <c r="AC15" s="1" t="n">
        <f>18</f>
        <v>18.0</v>
      </c>
    </row>
    <row r="16">
      <c r="A16" s="9" t="s">
        <v>46</v>
      </c>
      <c r="B16" s="8" t="s">
        <v>100</v>
      </c>
      <c r="C16" s="8" t="s">
        <v>101</v>
      </c>
      <c r="D16" s="8" t="s">
        <v>74</v>
      </c>
      <c r="E16" s="7" t="s">
        <v>75</v>
      </c>
      <c r="F16" s="7" t="s">
        <v>117</v>
      </c>
      <c r="G16" s="3" t="s">
        <v>52</v>
      </c>
      <c r="H16" s="6" t="s">
        <v>118</v>
      </c>
      <c r="I16" s="3" t="s">
        <v>54</v>
      </c>
      <c r="J16" s="6" t="s">
        <v>119</v>
      </c>
      <c r="K16" s="3"/>
      <c r="L16" s="6"/>
      <c r="M16" s="3" t="s">
        <v>52</v>
      </c>
      <c r="N16" s="6" t="s">
        <v>120</v>
      </c>
      <c r="O16" s="3"/>
      <c r="P16" s="6"/>
      <c r="Q16" s="3" t="s">
        <v>59</v>
      </c>
      <c r="R16" s="6" t="s">
        <v>121</v>
      </c>
      <c r="S16" s="5" t="n">
        <f>15839.27</f>
        <v>15839.27</v>
      </c>
      <c r="T16" s="4" t="n">
        <f>880</f>
        <v>880.0</v>
      </c>
      <c r="U16" s="4"/>
      <c r="V16" s="4"/>
      <c r="W16" s="4" t="n">
        <f>1392333950</f>
        <v>1.39233395E9</v>
      </c>
      <c r="X16" s="4"/>
      <c r="Y16" s="4"/>
      <c r="Z16" s="3"/>
      <c r="AA16" s="2" t="n">
        <f>1151</f>
        <v>1151.0</v>
      </c>
      <c r="AB16" s="2" t="str">
        <f>"－"</f>
        <v>－</v>
      </c>
      <c r="AC16" s="1" t="n">
        <f>22</f>
        <v>22.0</v>
      </c>
    </row>
    <row r="17">
      <c r="A17" s="9" t="s">
        <v>46</v>
      </c>
      <c r="B17" s="8" t="s">
        <v>100</v>
      </c>
      <c r="C17" s="8" t="s">
        <v>101</v>
      </c>
      <c r="D17" s="8" t="s">
        <v>84</v>
      </c>
      <c r="E17" s="7" t="s">
        <v>85</v>
      </c>
      <c r="F17" s="7" t="s">
        <v>122</v>
      </c>
      <c r="G17" s="3" t="s">
        <v>52</v>
      </c>
      <c r="H17" s="6" t="s">
        <v>123</v>
      </c>
      <c r="I17" s="3" t="s">
        <v>54</v>
      </c>
      <c r="J17" s="6" t="s">
        <v>124</v>
      </c>
      <c r="K17" s="3"/>
      <c r="L17" s="6"/>
      <c r="M17" s="3" t="s">
        <v>52</v>
      </c>
      <c r="N17" s="6" t="s">
        <v>125</v>
      </c>
      <c r="O17" s="3"/>
      <c r="P17" s="6"/>
      <c r="Q17" s="3" t="s">
        <v>59</v>
      </c>
      <c r="R17" s="6" t="s">
        <v>126</v>
      </c>
      <c r="S17" s="5" t="n">
        <f>15866.18</f>
        <v>15866.18</v>
      </c>
      <c r="T17" s="4" t="n">
        <f>14120</f>
        <v>14120.0</v>
      </c>
      <c r="U17" s="4"/>
      <c r="V17" s="4"/>
      <c r="W17" s="4" t="n">
        <f>22387320350</f>
        <v>2.238732035E10</v>
      </c>
      <c r="X17" s="4"/>
      <c r="Y17" s="4"/>
      <c r="Z17" s="3"/>
      <c r="AA17" s="2" t="n">
        <f>2347</f>
        <v>2347.0</v>
      </c>
      <c r="AB17" s="2" t="str">
        <f>"－"</f>
        <v>－</v>
      </c>
      <c r="AC17" s="1" t="n">
        <f>22</f>
        <v>22.0</v>
      </c>
    </row>
    <row r="18">
      <c r="A18" s="9" t="s">
        <v>46</v>
      </c>
      <c r="B18" s="8" t="s">
        <v>100</v>
      </c>
      <c r="C18" s="8" t="s">
        <v>101</v>
      </c>
      <c r="D18" s="8" t="s">
        <v>91</v>
      </c>
      <c r="E18" s="7" t="s">
        <v>92</v>
      </c>
      <c r="F18" s="7" t="s">
        <v>127</v>
      </c>
      <c r="G18" s="3" t="s">
        <v>52</v>
      </c>
      <c r="H18" s="6" t="s">
        <v>128</v>
      </c>
      <c r="I18" s="3" t="s">
        <v>54</v>
      </c>
      <c r="J18" s="6" t="s">
        <v>129</v>
      </c>
      <c r="K18" s="3"/>
      <c r="L18" s="6"/>
      <c r="M18" s="3" t="s">
        <v>52</v>
      </c>
      <c r="N18" s="6" t="s">
        <v>130</v>
      </c>
      <c r="O18" s="3"/>
      <c r="P18" s="6"/>
      <c r="Q18" s="3" t="s">
        <v>59</v>
      </c>
      <c r="R18" s="6" t="s">
        <v>131</v>
      </c>
      <c r="S18" s="5" t="n">
        <f>15909</f>
        <v>15909.0</v>
      </c>
      <c r="T18" s="4" t="n">
        <f>161456</f>
        <v>161456.0</v>
      </c>
      <c r="U18" s="4"/>
      <c r="V18" s="4"/>
      <c r="W18" s="4" t="n">
        <f>257083737150</f>
        <v>2.5708373715E11</v>
      </c>
      <c r="X18" s="4"/>
      <c r="Y18" s="4"/>
      <c r="Z18" s="3"/>
      <c r="AA18" s="2" t="n">
        <f>5781</f>
        <v>5781.0</v>
      </c>
      <c r="AB18" s="2" t="str">
        <f>"－"</f>
        <v>－</v>
      </c>
      <c r="AC18" s="1" t="n">
        <f>22</f>
        <v>22.0</v>
      </c>
    </row>
    <row r="19">
      <c r="A19" s="9" t="s">
        <v>46</v>
      </c>
      <c r="B19" s="8" t="s">
        <v>132</v>
      </c>
      <c r="C19" s="8" t="s">
        <v>133</v>
      </c>
      <c r="D19" s="8" t="s">
        <v>134</v>
      </c>
      <c r="E19" s="7" t="s">
        <v>134</v>
      </c>
      <c r="F19" s="7" t="s">
        <v>134</v>
      </c>
      <c r="G19" s="3" t="s">
        <v>52</v>
      </c>
      <c r="H19" s="6" t="s">
        <v>135</v>
      </c>
      <c r="I19" s="3" t="s">
        <v>54</v>
      </c>
      <c r="J19" s="6" t="s">
        <v>136</v>
      </c>
      <c r="K19" s="3" t="s">
        <v>109</v>
      </c>
      <c r="L19" s="6" t="s">
        <v>137</v>
      </c>
      <c r="M19" s="3" t="s">
        <v>52</v>
      </c>
      <c r="N19" s="6" t="s">
        <v>138</v>
      </c>
      <c r="O19" s="3" t="s">
        <v>52</v>
      </c>
      <c r="P19" s="6" t="s">
        <v>139</v>
      </c>
      <c r="Q19" s="3" t="s">
        <v>59</v>
      </c>
      <c r="R19" s="6" t="s">
        <v>140</v>
      </c>
      <c r="S19" s="5" t="n">
        <f>15751.27</f>
        <v>15751.27</v>
      </c>
      <c r="T19" s="4" t="n">
        <f>34185</f>
        <v>34185.0</v>
      </c>
      <c r="U19" s="4" t="n">
        <v>124.0</v>
      </c>
      <c r="V19" s="4"/>
      <c r="W19" s="4" t="n">
        <f>54638528800</f>
        <v>5.46385288E10</v>
      </c>
      <c r="X19" s="4" t="n">
        <v>1.987931E8</v>
      </c>
      <c r="Y19" s="4"/>
      <c r="Z19" s="3"/>
      <c r="AA19" s="2" t="n">
        <f>40739</f>
        <v>40739.0</v>
      </c>
      <c r="AB19" s="2" t="str">
        <f>"－"</f>
        <v>－</v>
      </c>
      <c r="AC19" s="1" t="n">
        <f>22</f>
        <v>22.0</v>
      </c>
    </row>
    <row r="20">
      <c r="A20" s="9" t="s">
        <v>46</v>
      </c>
      <c r="B20" s="8" t="s">
        <v>141</v>
      </c>
      <c r="C20" s="8" t="s">
        <v>142</v>
      </c>
      <c r="D20" s="8" t="s">
        <v>49</v>
      </c>
      <c r="E20" s="7" t="s">
        <v>50</v>
      </c>
      <c r="F20" s="7" t="s">
        <v>51</v>
      </c>
      <c r="G20" s="3" t="s">
        <v>143</v>
      </c>
      <c r="H20" s="6" t="s">
        <v>144</v>
      </c>
      <c r="I20" s="3" t="s">
        <v>145</v>
      </c>
      <c r="J20" s="6" t="s">
        <v>146</v>
      </c>
      <c r="K20" s="3"/>
      <c r="L20" s="6"/>
      <c r="M20" s="3" t="s">
        <v>143</v>
      </c>
      <c r="N20" s="6" t="s">
        <v>144</v>
      </c>
      <c r="O20" s="3"/>
      <c r="P20" s="6"/>
      <c r="Q20" s="3" t="s">
        <v>147</v>
      </c>
      <c r="R20" s="6" t="s">
        <v>148</v>
      </c>
      <c r="S20" s="5" t="n">
        <f>174.67</f>
        <v>174.67</v>
      </c>
      <c r="T20" s="4" t="n">
        <f>6</f>
        <v>6.0</v>
      </c>
      <c r="U20" s="4"/>
      <c r="V20" s="4" t="n">
        <v>1.0</v>
      </c>
      <c r="W20" s="4" t="n">
        <f>31722000</f>
        <v>3.1722E7</v>
      </c>
      <c r="X20" s="4"/>
      <c r="Y20" s="4" t="n">
        <v>5265000.0</v>
      </c>
      <c r="Z20" s="3"/>
      <c r="AA20" s="2" t="n">
        <f>9</f>
        <v>9.0</v>
      </c>
      <c r="AB20" s="2" t="str">
        <f>"－"</f>
        <v>－</v>
      </c>
      <c r="AC20" s="1" t="n">
        <f>3</f>
        <v>3.0</v>
      </c>
    </row>
    <row r="21">
      <c r="A21" s="9" t="s">
        <v>46</v>
      </c>
      <c r="B21" s="8" t="s">
        <v>141</v>
      </c>
      <c r="C21" s="8" t="s">
        <v>142</v>
      </c>
      <c r="D21" s="8" t="s">
        <v>61</v>
      </c>
      <c r="E21" s="7" t="s">
        <v>62</v>
      </c>
      <c r="F21" s="7" t="s">
        <v>63</v>
      </c>
      <c r="G21" s="3" t="s">
        <v>149</v>
      </c>
      <c r="H21" s="6" t="s">
        <v>150</v>
      </c>
      <c r="I21" s="3" t="s">
        <v>149</v>
      </c>
      <c r="J21" s="6" t="s">
        <v>151</v>
      </c>
      <c r="K21" s="3"/>
      <c r="L21" s="6"/>
      <c r="M21" s="3" t="s">
        <v>54</v>
      </c>
      <c r="N21" s="6" t="s">
        <v>152</v>
      </c>
      <c r="O21" s="3"/>
      <c r="P21" s="6"/>
      <c r="Q21" s="3" t="s">
        <v>153</v>
      </c>
      <c r="R21" s="6" t="s">
        <v>154</v>
      </c>
      <c r="S21" s="5" t="n">
        <f>174.89</f>
        <v>174.89</v>
      </c>
      <c r="T21" s="4" t="n">
        <f>4</f>
        <v>4.0</v>
      </c>
      <c r="U21" s="4"/>
      <c r="V21" s="4"/>
      <c r="W21" s="4" t="n">
        <f>21435000</f>
        <v>2.1435E7</v>
      </c>
      <c r="X21" s="4"/>
      <c r="Y21" s="4"/>
      <c r="Z21" s="3"/>
      <c r="AA21" s="2" t="n">
        <f>23</f>
        <v>23.0</v>
      </c>
      <c r="AB21" s="2" t="str">
        <f>"－"</f>
        <v>－</v>
      </c>
      <c r="AC21" s="1" t="n">
        <f>3</f>
        <v>3.0</v>
      </c>
    </row>
    <row r="22">
      <c r="A22" s="9" t="s">
        <v>46</v>
      </c>
      <c r="B22" s="8" t="s">
        <v>141</v>
      </c>
      <c r="C22" s="8" t="s">
        <v>142</v>
      </c>
      <c r="D22" s="8" t="s">
        <v>68</v>
      </c>
      <c r="E22" s="7" t="s">
        <v>69</v>
      </c>
      <c r="F22" s="7" t="s">
        <v>70</v>
      </c>
      <c r="G22" s="3" t="s">
        <v>155</v>
      </c>
      <c r="H22" s="6" t="s">
        <v>156</v>
      </c>
      <c r="I22" s="3" t="s">
        <v>145</v>
      </c>
      <c r="J22" s="6" t="s">
        <v>157</v>
      </c>
      <c r="K22" s="3"/>
      <c r="L22" s="6"/>
      <c r="M22" s="3" t="s">
        <v>155</v>
      </c>
      <c r="N22" s="6" t="s">
        <v>156</v>
      </c>
      <c r="O22" s="3"/>
      <c r="P22" s="6"/>
      <c r="Q22" s="3" t="s">
        <v>59</v>
      </c>
      <c r="R22" s="6" t="s">
        <v>158</v>
      </c>
      <c r="S22" s="5" t="n">
        <f>174.45</f>
        <v>174.45</v>
      </c>
      <c r="T22" s="4" t="n">
        <f>17</f>
        <v>17.0</v>
      </c>
      <c r="U22" s="4"/>
      <c r="V22" s="4"/>
      <c r="W22" s="4" t="n">
        <f>89691000</f>
        <v>8.9691E7</v>
      </c>
      <c r="X22" s="4"/>
      <c r="Y22" s="4"/>
      <c r="Z22" s="3"/>
      <c r="AA22" s="2" t="n">
        <f>19</f>
        <v>19.0</v>
      </c>
      <c r="AB22" s="2" t="str">
        <f>"－"</f>
        <v>－</v>
      </c>
      <c r="AC22" s="1" t="n">
        <f>8</f>
        <v>8.0</v>
      </c>
    </row>
    <row r="23">
      <c r="A23" s="9" t="s">
        <v>46</v>
      </c>
      <c r="B23" s="8" t="s">
        <v>141</v>
      </c>
      <c r="C23" s="8" t="s">
        <v>142</v>
      </c>
      <c r="D23" s="8" t="s">
        <v>74</v>
      </c>
      <c r="E23" s="7" t="s">
        <v>75</v>
      </c>
      <c r="F23" s="7" t="s">
        <v>76</v>
      </c>
      <c r="G23" s="3" t="s">
        <v>147</v>
      </c>
      <c r="H23" s="6" t="s">
        <v>150</v>
      </c>
      <c r="I23" s="3" t="s">
        <v>147</v>
      </c>
      <c r="J23" s="6" t="s">
        <v>150</v>
      </c>
      <c r="K23" s="3"/>
      <c r="L23" s="6"/>
      <c r="M23" s="3" t="s">
        <v>59</v>
      </c>
      <c r="N23" s="6" t="s">
        <v>152</v>
      </c>
      <c r="O23" s="3"/>
      <c r="P23" s="6"/>
      <c r="Q23" s="3" t="s">
        <v>59</v>
      </c>
      <c r="R23" s="6" t="s">
        <v>152</v>
      </c>
      <c r="S23" s="5" t="n">
        <f>175.04</f>
        <v>175.04</v>
      </c>
      <c r="T23" s="4" t="n">
        <f>6</f>
        <v>6.0</v>
      </c>
      <c r="U23" s="4"/>
      <c r="V23" s="4"/>
      <c r="W23" s="4" t="n">
        <f>32001000</f>
        <v>3.2001E7</v>
      </c>
      <c r="X23" s="4"/>
      <c r="Y23" s="4"/>
      <c r="Z23" s="3"/>
      <c r="AA23" s="2" t="n">
        <f>30</f>
        <v>30.0</v>
      </c>
      <c r="AB23" s="2" t="str">
        <f>"－"</f>
        <v>－</v>
      </c>
      <c r="AC23" s="1" t="n">
        <f>5</f>
        <v>5.0</v>
      </c>
    </row>
    <row r="24">
      <c r="A24" s="9" t="s">
        <v>46</v>
      </c>
      <c r="B24" s="8" t="s">
        <v>141</v>
      </c>
      <c r="C24" s="8" t="s">
        <v>142</v>
      </c>
      <c r="D24" s="8" t="s">
        <v>84</v>
      </c>
      <c r="E24" s="7" t="s">
        <v>85</v>
      </c>
      <c r="F24" s="7" t="s">
        <v>86</v>
      </c>
      <c r="G24" s="3" t="s">
        <v>149</v>
      </c>
      <c r="H24" s="6" t="s">
        <v>151</v>
      </c>
      <c r="I24" s="3" t="s">
        <v>149</v>
      </c>
      <c r="J24" s="6" t="s">
        <v>151</v>
      </c>
      <c r="K24" s="3"/>
      <c r="L24" s="6"/>
      <c r="M24" s="3" t="s">
        <v>59</v>
      </c>
      <c r="N24" s="6" t="s">
        <v>152</v>
      </c>
      <c r="O24" s="3"/>
      <c r="P24" s="6"/>
      <c r="Q24" s="3" t="s">
        <v>59</v>
      </c>
      <c r="R24" s="6" t="s">
        <v>152</v>
      </c>
      <c r="S24" s="5" t="n">
        <f>176.55</f>
        <v>176.55</v>
      </c>
      <c r="T24" s="4" t="n">
        <f>6</f>
        <v>6.0</v>
      </c>
      <c r="U24" s="4"/>
      <c r="V24" s="4"/>
      <c r="W24" s="4" t="n">
        <f>32217000</f>
        <v>3.2217E7</v>
      </c>
      <c r="X24" s="4"/>
      <c r="Y24" s="4"/>
      <c r="Z24" s="3"/>
      <c r="AA24" s="2" t="n">
        <f>28</f>
        <v>28.0</v>
      </c>
      <c r="AB24" s="2" t="str">
        <f>"－"</f>
        <v>－</v>
      </c>
      <c r="AC24" s="1" t="n">
        <f>4</f>
        <v>4.0</v>
      </c>
    </row>
    <row r="25">
      <c r="A25" s="9" t="s">
        <v>46</v>
      </c>
      <c r="B25" s="8" t="s">
        <v>141</v>
      </c>
      <c r="C25" s="8" t="s">
        <v>142</v>
      </c>
      <c r="D25" s="8" t="s">
        <v>91</v>
      </c>
      <c r="E25" s="7" t="s">
        <v>92</v>
      </c>
      <c r="F25" s="7" t="s">
        <v>93</v>
      </c>
      <c r="G25" s="3" t="s">
        <v>52</v>
      </c>
      <c r="H25" s="6" t="s">
        <v>159</v>
      </c>
      <c r="I25" s="3" t="s">
        <v>149</v>
      </c>
      <c r="J25" s="6" t="s">
        <v>160</v>
      </c>
      <c r="K25" s="3"/>
      <c r="L25" s="6"/>
      <c r="M25" s="3" t="s">
        <v>52</v>
      </c>
      <c r="N25" s="6" t="s">
        <v>161</v>
      </c>
      <c r="O25" s="3"/>
      <c r="P25" s="6"/>
      <c r="Q25" s="3" t="s">
        <v>59</v>
      </c>
      <c r="R25" s="6" t="s">
        <v>162</v>
      </c>
      <c r="S25" s="5" t="n">
        <f>176.79</f>
        <v>176.79</v>
      </c>
      <c r="T25" s="4" t="n">
        <f>168</f>
        <v>168.0</v>
      </c>
      <c r="U25" s="4"/>
      <c r="V25" s="4" t="n">
        <v>1.0</v>
      </c>
      <c r="W25" s="4" t="n">
        <f>928158000</f>
        <v>9.28158E8</v>
      </c>
      <c r="X25" s="4"/>
      <c r="Y25" s="4" t="n">
        <v>5457000.0</v>
      </c>
      <c r="Z25" s="3"/>
      <c r="AA25" s="2" t="n">
        <f>34</f>
        <v>34.0</v>
      </c>
      <c r="AB25" s="2" t="str">
        <f>"－"</f>
        <v>－</v>
      </c>
      <c r="AC25" s="1" t="n">
        <f>15</f>
        <v>15.0</v>
      </c>
    </row>
    <row r="26">
      <c r="A26" s="9" t="s">
        <v>46</v>
      </c>
      <c r="B26" s="8" t="s">
        <v>163</v>
      </c>
      <c r="C26" s="8" t="s">
        <v>164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165</v>
      </c>
      <c r="I26" s="3" t="s">
        <v>149</v>
      </c>
      <c r="J26" s="6" t="s">
        <v>166</v>
      </c>
      <c r="K26" s="3" t="s">
        <v>167</v>
      </c>
      <c r="L26" s="6" t="s">
        <v>168</v>
      </c>
      <c r="M26" s="3" t="s">
        <v>52</v>
      </c>
      <c r="N26" s="6" t="s">
        <v>169</v>
      </c>
      <c r="O26" s="3" t="s">
        <v>167</v>
      </c>
      <c r="P26" s="6" t="s">
        <v>168</v>
      </c>
      <c r="Q26" s="3" t="s">
        <v>59</v>
      </c>
      <c r="R26" s="6" t="s">
        <v>170</v>
      </c>
      <c r="S26" s="5" t="n">
        <f>6432.95</f>
        <v>6432.95</v>
      </c>
      <c r="T26" s="4" t="n">
        <f>228</f>
        <v>228.0</v>
      </c>
      <c r="U26" s="4" t="n">
        <v>5.0</v>
      </c>
      <c r="V26" s="4" t="n">
        <v>4.0</v>
      </c>
      <c r="W26" s="4" t="n">
        <f>732577000</f>
        <v>7.32577E8</v>
      </c>
      <c r="X26" s="4" t="n">
        <v>1.595E7</v>
      </c>
      <c r="Y26" s="4" t="n">
        <v>1.27675E7</v>
      </c>
      <c r="Z26" s="3"/>
      <c r="AA26" s="2" t="n">
        <f>930</f>
        <v>930.0</v>
      </c>
      <c r="AB26" s="2" t="str">
        <f>"－"</f>
        <v>－</v>
      </c>
      <c r="AC26" s="1" t="n">
        <f>18</f>
        <v>18.0</v>
      </c>
    </row>
    <row r="27">
      <c r="A27" s="9" t="s">
        <v>46</v>
      </c>
      <c r="B27" s="8" t="s">
        <v>163</v>
      </c>
      <c r="C27" s="8" t="s">
        <v>164</v>
      </c>
      <c r="D27" s="8" t="s">
        <v>61</v>
      </c>
      <c r="E27" s="7" t="s">
        <v>62</v>
      </c>
      <c r="F27" s="7" t="s">
        <v>63</v>
      </c>
      <c r="G27" s="3" t="s">
        <v>52</v>
      </c>
      <c r="H27" s="6" t="s">
        <v>171</v>
      </c>
      <c r="I27" s="3" t="s">
        <v>54</v>
      </c>
      <c r="J27" s="6" t="s">
        <v>172</v>
      </c>
      <c r="K27" s="3" t="s">
        <v>173</v>
      </c>
      <c r="L27" s="6" t="s">
        <v>174</v>
      </c>
      <c r="M27" s="3" t="s">
        <v>155</v>
      </c>
      <c r="N27" s="6" t="s">
        <v>175</v>
      </c>
      <c r="O27" s="3" t="s">
        <v>176</v>
      </c>
      <c r="P27" s="6" t="s">
        <v>177</v>
      </c>
      <c r="Q27" s="3" t="s">
        <v>59</v>
      </c>
      <c r="R27" s="6" t="s">
        <v>178</v>
      </c>
      <c r="S27" s="5" t="n">
        <f>6261.73</f>
        <v>6261.73</v>
      </c>
      <c r="T27" s="4" t="n">
        <f>514</f>
        <v>514.0</v>
      </c>
      <c r="U27" s="4" t="n">
        <v>6.0</v>
      </c>
      <c r="V27" s="4" t="n">
        <v>18.0</v>
      </c>
      <c r="W27" s="4" t="n">
        <f>1598332500</f>
        <v>1.5983325E9</v>
      </c>
      <c r="X27" s="4" t="n">
        <v>1.8445E7</v>
      </c>
      <c r="Y27" s="4" t="n">
        <v>5.6605E7</v>
      </c>
      <c r="Z27" s="3"/>
      <c r="AA27" s="2" t="n">
        <f>1569</f>
        <v>1569.0</v>
      </c>
      <c r="AB27" s="2" t="str">
        <f>"－"</f>
        <v>－</v>
      </c>
      <c r="AC27" s="1" t="n">
        <f>22</f>
        <v>22.0</v>
      </c>
    </row>
    <row r="28">
      <c r="A28" s="9" t="s">
        <v>46</v>
      </c>
      <c r="B28" s="8" t="s">
        <v>163</v>
      </c>
      <c r="C28" s="8" t="s">
        <v>164</v>
      </c>
      <c r="D28" s="8" t="s">
        <v>68</v>
      </c>
      <c r="E28" s="7" t="s">
        <v>69</v>
      </c>
      <c r="F28" s="7" t="s">
        <v>70</v>
      </c>
      <c r="G28" s="3" t="s">
        <v>52</v>
      </c>
      <c r="H28" s="6" t="s">
        <v>179</v>
      </c>
      <c r="I28" s="3" t="s">
        <v>54</v>
      </c>
      <c r="J28" s="6" t="s">
        <v>180</v>
      </c>
      <c r="K28" s="3" t="s">
        <v>52</v>
      </c>
      <c r="L28" s="6" t="s">
        <v>181</v>
      </c>
      <c r="M28" s="3" t="s">
        <v>155</v>
      </c>
      <c r="N28" s="6" t="s">
        <v>182</v>
      </c>
      <c r="O28" s="3" t="s">
        <v>52</v>
      </c>
      <c r="P28" s="6" t="s">
        <v>181</v>
      </c>
      <c r="Q28" s="3" t="s">
        <v>59</v>
      </c>
      <c r="R28" s="6" t="s">
        <v>183</v>
      </c>
      <c r="S28" s="5" t="n">
        <f>6132.41</f>
        <v>6132.41</v>
      </c>
      <c r="T28" s="4" t="n">
        <f>984</f>
        <v>984.0</v>
      </c>
      <c r="U28" s="4" t="n">
        <v>1.0</v>
      </c>
      <c r="V28" s="4" t="n">
        <v>100.0</v>
      </c>
      <c r="W28" s="4" t="n">
        <f>3012308500</f>
        <v>3.0123085E9</v>
      </c>
      <c r="X28" s="4" t="n">
        <v>2983000.0</v>
      </c>
      <c r="Y28" s="4" t="n">
        <v>3.05721E8</v>
      </c>
      <c r="Z28" s="3"/>
      <c r="AA28" s="2" t="n">
        <f>1971</f>
        <v>1971.0</v>
      </c>
      <c r="AB28" s="2" t="str">
        <f>"－"</f>
        <v>－</v>
      </c>
      <c r="AC28" s="1" t="n">
        <f>22</f>
        <v>22.0</v>
      </c>
    </row>
    <row r="29">
      <c r="A29" s="9" t="s">
        <v>46</v>
      </c>
      <c r="B29" s="8" t="s">
        <v>163</v>
      </c>
      <c r="C29" s="8" t="s">
        <v>164</v>
      </c>
      <c r="D29" s="8" t="s">
        <v>74</v>
      </c>
      <c r="E29" s="7" t="s">
        <v>75</v>
      </c>
      <c r="F29" s="7" t="s">
        <v>76</v>
      </c>
      <c r="G29" s="3" t="s">
        <v>52</v>
      </c>
      <c r="H29" s="6" t="s">
        <v>184</v>
      </c>
      <c r="I29" s="3" t="s">
        <v>54</v>
      </c>
      <c r="J29" s="6" t="s">
        <v>185</v>
      </c>
      <c r="K29" s="3" t="s">
        <v>145</v>
      </c>
      <c r="L29" s="6" t="s">
        <v>186</v>
      </c>
      <c r="M29" s="3" t="s">
        <v>155</v>
      </c>
      <c r="N29" s="6" t="s">
        <v>187</v>
      </c>
      <c r="O29" s="3" t="s">
        <v>147</v>
      </c>
      <c r="P29" s="6" t="s">
        <v>188</v>
      </c>
      <c r="Q29" s="3" t="s">
        <v>59</v>
      </c>
      <c r="R29" s="6" t="s">
        <v>189</v>
      </c>
      <c r="S29" s="5" t="n">
        <f>6071.5</f>
        <v>6071.5</v>
      </c>
      <c r="T29" s="4" t="n">
        <f>3110</f>
        <v>3110.0</v>
      </c>
      <c r="U29" s="4" t="n">
        <v>11.0</v>
      </c>
      <c r="V29" s="4" t="n">
        <v>856.0</v>
      </c>
      <c r="W29" s="4" t="n">
        <f>9418084500</f>
        <v>9.4180845E9</v>
      </c>
      <c r="X29" s="4" t="n">
        <v>3.3715E7</v>
      </c>
      <c r="Y29" s="4" t="n">
        <v>2.5989995E9</v>
      </c>
      <c r="Z29" s="3"/>
      <c r="AA29" s="2" t="n">
        <f>2924</f>
        <v>2924.0</v>
      </c>
      <c r="AB29" s="2" t="str">
        <f>"－"</f>
        <v>－</v>
      </c>
      <c r="AC29" s="1" t="n">
        <f>22</f>
        <v>22.0</v>
      </c>
    </row>
    <row r="30">
      <c r="A30" s="9" t="s">
        <v>46</v>
      </c>
      <c r="B30" s="8" t="s">
        <v>163</v>
      </c>
      <c r="C30" s="8" t="s">
        <v>164</v>
      </c>
      <c r="D30" s="8" t="s">
        <v>84</v>
      </c>
      <c r="E30" s="7" t="s">
        <v>85</v>
      </c>
      <c r="F30" s="7" t="s">
        <v>86</v>
      </c>
      <c r="G30" s="3" t="s">
        <v>52</v>
      </c>
      <c r="H30" s="6" t="s">
        <v>190</v>
      </c>
      <c r="I30" s="3" t="s">
        <v>109</v>
      </c>
      <c r="J30" s="6" t="s">
        <v>191</v>
      </c>
      <c r="K30" s="3" t="s">
        <v>143</v>
      </c>
      <c r="L30" s="6" t="s">
        <v>192</v>
      </c>
      <c r="M30" s="3" t="s">
        <v>59</v>
      </c>
      <c r="N30" s="6" t="s">
        <v>193</v>
      </c>
      <c r="O30" s="3" t="s">
        <v>155</v>
      </c>
      <c r="P30" s="6" t="s">
        <v>194</v>
      </c>
      <c r="Q30" s="3" t="s">
        <v>59</v>
      </c>
      <c r="R30" s="6" t="s">
        <v>195</v>
      </c>
      <c r="S30" s="5" t="n">
        <f>6061.55</f>
        <v>6061.55</v>
      </c>
      <c r="T30" s="4" t="n">
        <f>25265</f>
        <v>25265.0</v>
      </c>
      <c r="U30" s="4" t="n">
        <v>11.0</v>
      </c>
      <c r="V30" s="4" t="n">
        <v>6720.0</v>
      </c>
      <c r="W30" s="4" t="n">
        <f>76341492500</f>
        <v>7.63414925E10</v>
      </c>
      <c r="X30" s="4" t="n">
        <v>3.33235E7</v>
      </c>
      <c r="Y30" s="4" t="n">
        <v>2.0323171E10</v>
      </c>
      <c r="Z30" s="3"/>
      <c r="AA30" s="2" t="n">
        <f>6399</f>
        <v>6399.0</v>
      </c>
      <c r="AB30" s="2" t="str">
        <f>"－"</f>
        <v>－</v>
      </c>
      <c r="AC30" s="1" t="n">
        <f>22</f>
        <v>22.0</v>
      </c>
    </row>
    <row r="31">
      <c r="A31" s="9" t="s">
        <v>46</v>
      </c>
      <c r="B31" s="8" t="s">
        <v>163</v>
      </c>
      <c r="C31" s="8" t="s">
        <v>164</v>
      </c>
      <c r="D31" s="8" t="s">
        <v>91</v>
      </c>
      <c r="E31" s="7" t="s">
        <v>92</v>
      </c>
      <c r="F31" s="7" t="s">
        <v>93</v>
      </c>
      <c r="G31" s="3" t="s">
        <v>52</v>
      </c>
      <c r="H31" s="6" t="s">
        <v>196</v>
      </c>
      <c r="I31" s="3" t="s">
        <v>109</v>
      </c>
      <c r="J31" s="6" t="s">
        <v>197</v>
      </c>
      <c r="K31" s="3" t="s">
        <v>54</v>
      </c>
      <c r="L31" s="6" t="s">
        <v>198</v>
      </c>
      <c r="M31" s="3" t="s">
        <v>59</v>
      </c>
      <c r="N31" s="6" t="s">
        <v>199</v>
      </c>
      <c r="O31" s="3" t="s">
        <v>200</v>
      </c>
      <c r="P31" s="6" t="s">
        <v>201</v>
      </c>
      <c r="Q31" s="3" t="s">
        <v>59</v>
      </c>
      <c r="R31" s="6" t="s">
        <v>202</v>
      </c>
      <c r="S31" s="5" t="n">
        <f>6092.05</f>
        <v>6092.05</v>
      </c>
      <c r="T31" s="4" t="n">
        <f>179267</f>
        <v>179267.0</v>
      </c>
      <c r="U31" s="4" t="n">
        <v>6.0</v>
      </c>
      <c r="V31" s="4" t="n">
        <v>6144.0</v>
      </c>
      <c r="W31" s="4" t="n">
        <f>546199978500</f>
        <v>5.461999785E11</v>
      </c>
      <c r="X31" s="4" t="n">
        <v>1.8633E7</v>
      </c>
      <c r="Y31" s="4" t="n">
        <v>1.8656371E10</v>
      </c>
      <c r="Z31" s="3"/>
      <c r="AA31" s="2" t="n">
        <f>20842</f>
        <v>20842.0</v>
      </c>
      <c r="AB31" s="2" t="str">
        <f>"－"</f>
        <v>－</v>
      </c>
      <c r="AC31" s="1" t="n">
        <f>22</f>
        <v>22.0</v>
      </c>
    </row>
    <row r="32">
      <c r="A32" s="9" t="s">
        <v>46</v>
      </c>
      <c r="B32" s="8" t="s">
        <v>203</v>
      </c>
      <c r="C32" s="8" t="s">
        <v>204</v>
      </c>
      <c r="D32" s="8" t="s">
        <v>49</v>
      </c>
      <c r="E32" s="7" t="s">
        <v>50</v>
      </c>
      <c r="F32" s="7" t="s">
        <v>102</v>
      </c>
      <c r="G32" s="3" t="s">
        <v>167</v>
      </c>
      <c r="H32" s="6" t="s">
        <v>205</v>
      </c>
      <c r="I32" s="3" t="s">
        <v>149</v>
      </c>
      <c r="J32" s="6" t="s">
        <v>206</v>
      </c>
      <c r="K32" s="3"/>
      <c r="L32" s="6"/>
      <c r="M32" s="3" t="s">
        <v>167</v>
      </c>
      <c r="N32" s="6" t="s">
        <v>205</v>
      </c>
      <c r="O32" s="3"/>
      <c r="P32" s="6"/>
      <c r="Q32" s="3" t="s">
        <v>207</v>
      </c>
      <c r="R32" s="6" t="s">
        <v>208</v>
      </c>
      <c r="S32" s="5" t="n">
        <f>6432.95</f>
        <v>6432.95</v>
      </c>
      <c r="T32" s="4" t="n">
        <f>12</f>
        <v>12.0</v>
      </c>
      <c r="U32" s="4"/>
      <c r="V32" s="4"/>
      <c r="W32" s="4" t="n">
        <f>7827500</f>
        <v>7827500.0</v>
      </c>
      <c r="X32" s="4"/>
      <c r="Y32" s="4"/>
      <c r="Z32" s="3"/>
      <c r="AA32" s="2" t="n">
        <f>34</f>
        <v>34.0</v>
      </c>
      <c r="AB32" s="2" t="str">
        <f>"－"</f>
        <v>－</v>
      </c>
      <c r="AC32" s="1" t="n">
        <f>8</f>
        <v>8.0</v>
      </c>
    </row>
    <row r="33">
      <c r="A33" s="9" t="s">
        <v>46</v>
      </c>
      <c r="B33" s="8" t="s">
        <v>203</v>
      </c>
      <c r="C33" s="8" t="s">
        <v>204</v>
      </c>
      <c r="D33" s="8" t="s">
        <v>61</v>
      </c>
      <c r="E33" s="7" t="s">
        <v>62</v>
      </c>
      <c r="F33" s="7" t="s">
        <v>107</v>
      </c>
      <c r="G33" s="3" t="s">
        <v>52</v>
      </c>
      <c r="H33" s="6" t="s">
        <v>209</v>
      </c>
      <c r="I33" s="3" t="s">
        <v>149</v>
      </c>
      <c r="J33" s="6" t="s">
        <v>210</v>
      </c>
      <c r="K33" s="3"/>
      <c r="L33" s="6"/>
      <c r="M33" s="3" t="s">
        <v>52</v>
      </c>
      <c r="N33" s="6" t="s">
        <v>211</v>
      </c>
      <c r="O33" s="3"/>
      <c r="P33" s="6"/>
      <c r="Q33" s="3" t="s">
        <v>149</v>
      </c>
      <c r="R33" s="6" t="s">
        <v>210</v>
      </c>
      <c r="S33" s="5" t="n">
        <f>6261.73</f>
        <v>6261.73</v>
      </c>
      <c r="T33" s="4" t="n">
        <f>10</f>
        <v>10.0</v>
      </c>
      <c r="U33" s="4"/>
      <c r="V33" s="4"/>
      <c r="W33" s="4" t="n">
        <f>6154450</f>
        <v>6154450.0</v>
      </c>
      <c r="X33" s="4"/>
      <c r="Y33" s="4"/>
      <c r="Z33" s="3"/>
      <c r="AA33" s="2" t="n">
        <f>89</f>
        <v>89.0</v>
      </c>
      <c r="AB33" s="2" t="str">
        <f>"－"</f>
        <v>－</v>
      </c>
      <c r="AC33" s="1" t="n">
        <f>6</f>
        <v>6.0</v>
      </c>
    </row>
    <row r="34">
      <c r="A34" s="9" t="s">
        <v>46</v>
      </c>
      <c r="B34" s="8" t="s">
        <v>203</v>
      </c>
      <c r="C34" s="8" t="s">
        <v>204</v>
      </c>
      <c r="D34" s="8" t="s">
        <v>68</v>
      </c>
      <c r="E34" s="7" t="s">
        <v>69</v>
      </c>
      <c r="F34" s="7" t="s">
        <v>112</v>
      </c>
      <c r="G34" s="3" t="s">
        <v>52</v>
      </c>
      <c r="H34" s="6" t="s">
        <v>212</v>
      </c>
      <c r="I34" s="3" t="s">
        <v>109</v>
      </c>
      <c r="J34" s="6" t="s">
        <v>213</v>
      </c>
      <c r="K34" s="3"/>
      <c r="L34" s="6"/>
      <c r="M34" s="3" t="s">
        <v>59</v>
      </c>
      <c r="N34" s="6" t="s">
        <v>214</v>
      </c>
      <c r="O34" s="3"/>
      <c r="P34" s="6"/>
      <c r="Q34" s="3" t="s">
        <v>59</v>
      </c>
      <c r="R34" s="6" t="s">
        <v>214</v>
      </c>
      <c r="S34" s="5" t="n">
        <f>6132.41</f>
        <v>6132.41</v>
      </c>
      <c r="T34" s="4" t="n">
        <f>82</f>
        <v>82.0</v>
      </c>
      <c r="U34" s="4"/>
      <c r="V34" s="4"/>
      <c r="W34" s="4" t="n">
        <f>50223950</f>
        <v>5.022395E7</v>
      </c>
      <c r="X34" s="4"/>
      <c r="Y34" s="4"/>
      <c r="Z34" s="3"/>
      <c r="AA34" s="2" t="n">
        <f>193</f>
        <v>193.0</v>
      </c>
      <c r="AB34" s="2" t="str">
        <f>"－"</f>
        <v>－</v>
      </c>
      <c r="AC34" s="1" t="n">
        <f>12</f>
        <v>12.0</v>
      </c>
    </row>
    <row r="35">
      <c r="A35" s="9" t="s">
        <v>46</v>
      </c>
      <c r="B35" s="8" t="s">
        <v>203</v>
      </c>
      <c r="C35" s="8" t="s">
        <v>204</v>
      </c>
      <c r="D35" s="8" t="s">
        <v>74</v>
      </c>
      <c r="E35" s="7" t="s">
        <v>75</v>
      </c>
      <c r="F35" s="7" t="s">
        <v>117</v>
      </c>
      <c r="G35" s="3" t="s">
        <v>52</v>
      </c>
      <c r="H35" s="6" t="s">
        <v>215</v>
      </c>
      <c r="I35" s="3" t="s">
        <v>167</v>
      </c>
      <c r="J35" s="6" t="s">
        <v>216</v>
      </c>
      <c r="K35" s="3"/>
      <c r="L35" s="6"/>
      <c r="M35" s="3" t="s">
        <v>59</v>
      </c>
      <c r="N35" s="6" t="s">
        <v>217</v>
      </c>
      <c r="O35" s="3"/>
      <c r="P35" s="6"/>
      <c r="Q35" s="3" t="s">
        <v>59</v>
      </c>
      <c r="R35" s="6" t="s">
        <v>218</v>
      </c>
      <c r="S35" s="5" t="n">
        <f>6071.5</f>
        <v>6071.5</v>
      </c>
      <c r="T35" s="4" t="n">
        <f>140</f>
        <v>140.0</v>
      </c>
      <c r="U35" s="4"/>
      <c r="V35" s="4"/>
      <c r="W35" s="4" t="n">
        <f>85553800</f>
        <v>8.55538E7</v>
      </c>
      <c r="X35" s="4"/>
      <c r="Y35" s="4"/>
      <c r="Z35" s="3"/>
      <c r="AA35" s="2" t="n">
        <f>217</f>
        <v>217.0</v>
      </c>
      <c r="AB35" s="2" t="str">
        <f>"－"</f>
        <v>－</v>
      </c>
      <c r="AC35" s="1" t="n">
        <f>22</f>
        <v>22.0</v>
      </c>
    </row>
    <row r="36">
      <c r="A36" s="9" t="s">
        <v>46</v>
      </c>
      <c r="B36" s="8" t="s">
        <v>203</v>
      </c>
      <c r="C36" s="8" t="s">
        <v>204</v>
      </c>
      <c r="D36" s="8" t="s">
        <v>84</v>
      </c>
      <c r="E36" s="7" t="s">
        <v>85</v>
      </c>
      <c r="F36" s="7" t="s">
        <v>122</v>
      </c>
      <c r="G36" s="3" t="s">
        <v>52</v>
      </c>
      <c r="H36" s="6" t="s">
        <v>219</v>
      </c>
      <c r="I36" s="3" t="s">
        <v>109</v>
      </c>
      <c r="J36" s="6" t="s">
        <v>220</v>
      </c>
      <c r="K36" s="3"/>
      <c r="L36" s="6"/>
      <c r="M36" s="3" t="s">
        <v>155</v>
      </c>
      <c r="N36" s="6" t="s">
        <v>221</v>
      </c>
      <c r="O36" s="3"/>
      <c r="P36" s="6"/>
      <c r="Q36" s="3" t="s">
        <v>59</v>
      </c>
      <c r="R36" s="6" t="s">
        <v>222</v>
      </c>
      <c r="S36" s="5" t="n">
        <f>6061.55</f>
        <v>6061.55</v>
      </c>
      <c r="T36" s="4" t="n">
        <f>921</f>
        <v>921.0</v>
      </c>
      <c r="U36" s="4"/>
      <c r="V36" s="4"/>
      <c r="W36" s="4" t="n">
        <f>559058000</f>
        <v>5.59058E8</v>
      </c>
      <c r="X36" s="4"/>
      <c r="Y36" s="4"/>
      <c r="Z36" s="3"/>
      <c r="AA36" s="2" t="n">
        <f>878</f>
        <v>878.0</v>
      </c>
      <c r="AB36" s="2" t="str">
        <f>"－"</f>
        <v>－</v>
      </c>
      <c r="AC36" s="1" t="n">
        <f>22</f>
        <v>22.0</v>
      </c>
    </row>
    <row r="37">
      <c r="A37" s="9" t="s">
        <v>46</v>
      </c>
      <c r="B37" s="8" t="s">
        <v>203</v>
      </c>
      <c r="C37" s="8" t="s">
        <v>204</v>
      </c>
      <c r="D37" s="8" t="s">
        <v>91</v>
      </c>
      <c r="E37" s="7" t="s">
        <v>92</v>
      </c>
      <c r="F37" s="7" t="s">
        <v>127</v>
      </c>
      <c r="G37" s="3" t="s">
        <v>52</v>
      </c>
      <c r="H37" s="6" t="s">
        <v>223</v>
      </c>
      <c r="I37" s="3" t="s">
        <v>109</v>
      </c>
      <c r="J37" s="6" t="s">
        <v>224</v>
      </c>
      <c r="K37" s="3"/>
      <c r="L37" s="6"/>
      <c r="M37" s="3" t="s">
        <v>155</v>
      </c>
      <c r="N37" s="6" t="s">
        <v>225</v>
      </c>
      <c r="O37" s="3"/>
      <c r="P37" s="6"/>
      <c r="Q37" s="3" t="s">
        <v>59</v>
      </c>
      <c r="R37" s="6" t="s">
        <v>226</v>
      </c>
      <c r="S37" s="5" t="n">
        <f>6092.05</f>
        <v>6092.05</v>
      </c>
      <c r="T37" s="4" t="n">
        <f>23805</f>
        <v>23805.0</v>
      </c>
      <c r="U37" s="4"/>
      <c r="V37" s="4"/>
      <c r="W37" s="4" t="n">
        <f>14553852050</f>
        <v>1.455385205E10</v>
      </c>
      <c r="X37" s="4"/>
      <c r="Y37" s="4"/>
      <c r="Z37" s="3"/>
      <c r="AA37" s="2" t="n">
        <f>1063</f>
        <v>1063.0</v>
      </c>
      <c r="AB37" s="2" t="str">
        <f>"－"</f>
        <v>－</v>
      </c>
      <c r="AC37" s="1" t="n">
        <f>22</f>
        <v>22.0</v>
      </c>
    </row>
    <row r="38">
      <c r="A38" s="9" t="s">
        <v>46</v>
      </c>
      <c r="B38" s="8" t="s">
        <v>227</v>
      </c>
      <c r="C38" s="8" t="s">
        <v>228</v>
      </c>
      <c r="D38" s="8" t="s">
        <v>134</v>
      </c>
      <c r="E38" s="7" t="s">
        <v>134</v>
      </c>
      <c r="F38" s="7" t="s">
        <v>134</v>
      </c>
      <c r="G38" s="3" t="s">
        <v>52</v>
      </c>
      <c r="H38" s="6" t="s">
        <v>229</v>
      </c>
      <c r="I38" s="3" t="s">
        <v>54</v>
      </c>
      <c r="J38" s="6" t="s">
        <v>230</v>
      </c>
      <c r="K38" s="3" t="s">
        <v>149</v>
      </c>
      <c r="L38" s="6" t="s">
        <v>231</v>
      </c>
      <c r="M38" s="3" t="s">
        <v>155</v>
      </c>
      <c r="N38" s="6" t="s">
        <v>232</v>
      </c>
      <c r="O38" s="3" t="s">
        <v>149</v>
      </c>
      <c r="P38" s="6" t="s">
        <v>231</v>
      </c>
      <c r="Q38" s="3" t="s">
        <v>59</v>
      </c>
      <c r="R38" s="6" t="s">
        <v>233</v>
      </c>
      <c r="S38" s="5" t="n">
        <f>6335.14</f>
        <v>6335.14</v>
      </c>
      <c r="T38" s="4" t="n">
        <f>65975</f>
        <v>65975.0</v>
      </c>
      <c r="U38" s="4" t="n">
        <v>11.0</v>
      </c>
      <c r="V38" s="4"/>
      <c r="W38" s="4" t="n">
        <f>41389889000</f>
        <v>4.1389889E10</v>
      </c>
      <c r="X38" s="4" t="n">
        <v>7092800.0</v>
      </c>
      <c r="Y38" s="4"/>
      <c r="Z38" s="3"/>
      <c r="AA38" s="2" t="n">
        <f>42610</f>
        <v>42610.0</v>
      </c>
      <c r="AB38" s="2" t="str">
        <f>"－"</f>
        <v>－</v>
      </c>
      <c r="AC38" s="1" t="n">
        <f>22</f>
        <v>22.0</v>
      </c>
    </row>
    <row r="39">
      <c r="A39" s="9" t="s">
        <v>46</v>
      </c>
      <c r="B39" s="8" t="s">
        <v>234</v>
      </c>
      <c r="C39" s="8" t="s">
        <v>235</v>
      </c>
      <c r="D39" s="8" t="s">
        <v>49</v>
      </c>
      <c r="E39" s="7" t="s">
        <v>50</v>
      </c>
      <c r="F39" s="7" t="s">
        <v>51</v>
      </c>
      <c r="G39" s="3"/>
      <c r="H39" s="6" t="s">
        <v>134</v>
      </c>
      <c r="I39" s="3"/>
      <c r="J39" s="6" t="s">
        <v>134</v>
      </c>
      <c r="K39" s="3"/>
      <c r="L39" s="6"/>
      <c r="M39" s="3"/>
      <c r="N39" s="6" t="s">
        <v>134</v>
      </c>
      <c r="O39" s="3"/>
      <c r="P39" s="6"/>
      <c r="Q39" s="3"/>
      <c r="R39" s="6" t="s">
        <v>134</v>
      </c>
      <c r="S39" s="5" t="n">
        <f>5600</f>
        <v>5600.0</v>
      </c>
      <c r="T39" s="4" t="str">
        <f>"－"</f>
        <v>－</v>
      </c>
      <c r="U39" s="4"/>
      <c r="V39" s="4"/>
      <c r="W39" s="4" t="str">
        <f>"－"</f>
        <v>－</v>
      </c>
      <c r="X39" s="4"/>
      <c r="Y39" s="4"/>
      <c r="Z39" s="3"/>
      <c r="AA39" s="2" t="str">
        <f>"－"</f>
        <v>－</v>
      </c>
      <c r="AB39" s="2" t="str">
        <f>"－"</f>
        <v>－</v>
      </c>
      <c r="AC39" s="1" t="str">
        <f>"－"</f>
        <v>－</v>
      </c>
    </row>
    <row r="40">
      <c r="A40" s="9" t="s">
        <v>46</v>
      </c>
      <c r="B40" s="8" t="s">
        <v>234</v>
      </c>
      <c r="C40" s="8" t="s">
        <v>235</v>
      </c>
      <c r="D40" s="8" t="s">
        <v>61</v>
      </c>
      <c r="E40" s="7" t="s">
        <v>62</v>
      </c>
      <c r="F40" s="7" t="s">
        <v>63</v>
      </c>
      <c r="G40" s="3"/>
      <c r="H40" s="6" t="s">
        <v>134</v>
      </c>
      <c r="I40" s="3"/>
      <c r="J40" s="6" t="s">
        <v>134</v>
      </c>
      <c r="K40" s="3"/>
      <c r="L40" s="6"/>
      <c r="M40" s="3"/>
      <c r="N40" s="6" t="s">
        <v>134</v>
      </c>
      <c r="O40" s="3"/>
      <c r="P40" s="6"/>
      <c r="Q40" s="3"/>
      <c r="R40" s="6" t="s">
        <v>134</v>
      </c>
      <c r="S40" s="5" t="n">
        <f>5600</f>
        <v>5600.0</v>
      </c>
      <c r="T40" s="4" t="str">
        <f>"－"</f>
        <v>－</v>
      </c>
      <c r="U40" s="4"/>
      <c r="V40" s="4"/>
      <c r="W40" s="4" t="str">
        <f>"－"</f>
        <v>－</v>
      </c>
      <c r="X40" s="4"/>
      <c r="Y40" s="4"/>
      <c r="Z40" s="3"/>
      <c r="AA40" s="2" t="str">
        <f>"－"</f>
        <v>－</v>
      </c>
      <c r="AB40" s="2" t="str">
        <f>"－"</f>
        <v>－</v>
      </c>
      <c r="AC40" s="1" t="str">
        <f>"－"</f>
        <v>－</v>
      </c>
    </row>
    <row r="41">
      <c r="A41" s="9" t="s">
        <v>46</v>
      </c>
      <c r="B41" s="8" t="s">
        <v>234</v>
      </c>
      <c r="C41" s="8" t="s">
        <v>235</v>
      </c>
      <c r="D41" s="8" t="s">
        <v>68</v>
      </c>
      <c r="E41" s="7" t="s">
        <v>69</v>
      </c>
      <c r="F41" s="7" t="s">
        <v>70</v>
      </c>
      <c r="G41" s="3"/>
      <c r="H41" s="6" t="s">
        <v>134</v>
      </c>
      <c r="I41" s="3"/>
      <c r="J41" s="6" t="s">
        <v>134</v>
      </c>
      <c r="K41" s="3"/>
      <c r="L41" s="6"/>
      <c r="M41" s="3"/>
      <c r="N41" s="6" t="s">
        <v>134</v>
      </c>
      <c r="O41" s="3"/>
      <c r="P41" s="6"/>
      <c r="Q41" s="3"/>
      <c r="R41" s="6" t="s">
        <v>134</v>
      </c>
      <c r="S41" s="5" t="n">
        <f>5600</f>
        <v>5600.0</v>
      </c>
      <c r="T41" s="4" t="str">
        <f>"－"</f>
        <v>－</v>
      </c>
      <c r="U41" s="4"/>
      <c r="V41" s="4"/>
      <c r="W41" s="4" t="str">
        <f>"－"</f>
        <v>－</v>
      </c>
      <c r="X41" s="4"/>
      <c r="Y41" s="4"/>
      <c r="Z41" s="3"/>
      <c r="AA41" s="2" t="str">
        <f>"－"</f>
        <v>－</v>
      </c>
      <c r="AB41" s="2" t="str">
        <f>"－"</f>
        <v>－</v>
      </c>
      <c r="AC41" s="1" t="str">
        <f>"－"</f>
        <v>－</v>
      </c>
    </row>
    <row r="42">
      <c r="A42" s="9" t="s">
        <v>46</v>
      </c>
      <c r="B42" s="8" t="s">
        <v>234</v>
      </c>
      <c r="C42" s="8" t="s">
        <v>235</v>
      </c>
      <c r="D42" s="8" t="s">
        <v>74</v>
      </c>
      <c r="E42" s="7" t="s">
        <v>75</v>
      </c>
      <c r="F42" s="7" t="s">
        <v>76</v>
      </c>
      <c r="G42" s="3"/>
      <c r="H42" s="6" t="s">
        <v>134</v>
      </c>
      <c r="I42" s="3"/>
      <c r="J42" s="6" t="s">
        <v>134</v>
      </c>
      <c r="K42" s="3"/>
      <c r="L42" s="6"/>
      <c r="M42" s="3"/>
      <c r="N42" s="6" t="s">
        <v>134</v>
      </c>
      <c r="O42" s="3"/>
      <c r="P42" s="6"/>
      <c r="Q42" s="3"/>
      <c r="R42" s="6" t="s">
        <v>134</v>
      </c>
      <c r="S42" s="5" t="n">
        <f>5600</f>
        <v>5600.0</v>
      </c>
      <c r="T42" s="4" t="str">
        <f>"－"</f>
        <v>－</v>
      </c>
      <c r="U42" s="4"/>
      <c r="V42" s="4"/>
      <c r="W42" s="4" t="str">
        <f>"－"</f>
        <v>－</v>
      </c>
      <c r="X42" s="4"/>
      <c r="Y42" s="4"/>
      <c r="Z42" s="3"/>
      <c r="AA42" s="2" t="str">
        <f>"－"</f>
        <v>－</v>
      </c>
      <c r="AB42" s="2" t="str">
        <f>"－"</f>
        <v>－</v>
      </c>
      <c r="AC42" s="1" t="str">
        <f>"－"</f>
        <v>－</v>
      </c>
    </row>
    <row r="43">
      <c r="A43" s="9" t="s">
        <v>46</v>
      </c>
      <c r="B43" s="8" t="s">
        <v>234</v>
      </c>
      <c r="C43" s="8" t="s">
        <v>235</v>
      </c>
      <c r="D43" s="8" t="s">
        <v>84</v>
      </c>
      <c r="E43" s="7" t="s">
        <v>85</v>
      </c>
      <c r="F43" s="7" t="s">
        <v>86</v>
      </c>
      <c r="G43" s="3"/>
      <c r="H43" s="6" t="s">
        <v>134</v>
      </c>
      <c r="I43" s="3"/>
      <c r="J43" s="6" t="s">
        <v>134</v>
      </c>
      <c r="K43" s="3"/>
      <c r="L43" s="6"/>
      <c r="M43" s="3"/>
      <c r="N43" s="6" t="s">
        <v>134</v>
      </c>
      <c r="O43" s="3"/>
      <c r="P43" s="6"/>
      <c r="Q43" s="3"/>
      <c r="R43" s="6" t="s">
        <v>134</v>
      </c>
      <c r="S43" s="5" t="n">
        <f>5600</f>
        <v>5600.0</v>
      </c>
      <c r="T43" s="4" t="str">
        <f>"－"</f>
        <v>－</v>
      </c>
      <c r="U43" s="4"/>
      <c r="V43" s="4"/>
      <c r="W43" s="4" t="str">
        <f>"－"</f>
        <v>－</v>
      </c>
      <c r="X43" s="4"/>
      <c r="Y43" s="4"/>
      <c r="Z43" s="3"/>
      <c r="AA43" s="2" t="str">
        <f>"－"</f>
        <v>－</v>
      </c>
      <c r="AB43" s="2" t="str">
        <f>"－"</f>
        <v>－</v>
      </c>
      <c r="AC43" s="1" t="str">
        <f>"－"</f>
        <v>－</v>
      </c>
    </row>
    <row r="44">
      <c r="A44" s="9" t="s">
        <v>46</v>
      </c>
      <c r="B44" s="8" t="s">
        <v>234</v>
      </c>
      <c r="C44" s="8" t="s">
        <v>235</v>
      </c>
      <c r="D44" s="8" t="s">
        <v>91</v>
      </c>
      <c r="E44" s="7" t="s">
        <v>92</v>
      </c>
      <c r="F44" s="7" t="s">
        <v>93</v>
      </c>
      <c r="G44" s="3"/>
      <c r="H44" s="6" t="s">
        <v>134</v>
      </c>
      <c r="I44" s="3"/>
      <c r="J44" s="6" t="s">
        <v>134</v>
      </c>
      <c r="K44" s="3"/>
      <c r="L44" s="6"/>
      <c r="M44" s="3"/>
      <c r="N44" s="6" t="s">
        <v>134</v>
      </c>
      <c r="O44" s="3"/>
      <c r="P44" s="6"/>
      <c r="Q44" s="3"/>
      <c r="R44" s="6" t="s">
        <v>134</v>
      </c>
      <c r="S44" s="5" t="n">
        <f>5600</f>
        <v>5600.0</v>
      </c>
      <c r="T44" s="4" t="str">
        <f>"－"</f>
        <v>－</v>
      </c>
      <c r="U44" s="4"/>
      <c r="V44" s="4"/>
      <c r="W44" s="4" t="str">
        <f>"－"</f>
        <v>－</v>
      </c>
      <c r="X44" s="4"/>
      <c r="Y44" s="4"/>
      <c r="Z44" s="3"/>
      <c r="AA44" s="2" t="str">
        <f>"－"</f>
        <v>－</v>
      </c>
      <c r="AB44" s="2" t="str">
        <f>"－"</f>
        <v>－</v>
      </c>
      <c r="AC44" s="1" t="str">
        <f>"－"</f>
        <v>－</v>
      </c>
    </row>
    <row r="45">
      <c r="A45" s="9" t="s">
        <v>46</v>
      </c>
      <c r="B45" s="8" t="s">
        <v>236</v>
      </c>
      <c r="C45" s="8" t="s">
        <v>237</v>
      </c>
      <c r="D45" s="8" t="s">
        <v>46</v>
      </c>
      <c r="E45" s="7" t="s">
        <v>238</v>
      </c>
      <c r="F45" s="7" t="s">
        <v>239</v>
      </c>
      <c r="G45" s="3"/>
      <c r="H45" s="6" t="s">
        <v>134</v>
      </c>
      <c r="I45" s="3"/>
      <c r="J45" s="6" t="s">
        <v>134</v>
      </c>
      <c r="K45" s="3"/>
      <c r="L45" s="6"/>
      <c r="M45" s="3"/>
      <c r="N45" s="6" t="s">
        <v>134</v>
      </c>
      <c r="O45" s="3"/>
      <c r="P45" s="6"/>
      <c r="Q45" s="3"/>
      <c r="R45" s="6" t="s">
        <v>134</v>
      </c>
      <c r="S45" s="5" t="n">
        <f>164.75</f>
        <v>164.75</v>
      </c>
      <c r="T45" s="4" t="str">
        <f>"－"</f>
        <v>－</v>
      </c>
      <c r="U45" s="4"/>
      <c r="V45" s="4"/>
      <c r="W45" s="4" t="str">
        <f>"－"</f>
        <v>－</v>
      </c>
      <c r="X45" s="4"/>
      <c r="Y45" s="4"/>
      <c r="Z45" s="3" t="s">
        <v>240</v>
      </c>
      <c r="AA45" s="2" t="str">
        <f>"－"</f>
        <v>－</v>
      </c>
      <c r="AB45" s="2" t="str">
        <f>"－"</f>
        <v>－</v>
      </c>
      <c r="AC45" s="1" t="str">
        <f>"－"</f>
        <v>－</v>
      </c>
    </row>
    <row r="46">
      <c r="A46" s="9" t="s">
        <v>46</v>
      </c>
      <c r="B46" s="8" t="s">
        <v>236</v>
      </c>
      <c r="C46" s="8" t="s">
        <v>237</v>
      </c>
      <c r="D46" s="8" t="s">
        <v>49</v>
      </c>
      <c r="E46" s="7" t="s">
        <v>241</v>
      </c>
      <c r="F46" s="7" t="s">
        <v>242</v>
      </c>
      <c r="G46" s="3"/>
      <c r="H46" s="6" t="s">
        <v>134</v>
      </c>
      <c r="I46" s="3"/>
      <c r="J46" s="6" t="s">
        <v>134</v>
      </c>
      <c r="K46" s="3"/>
      <c r="L46" s="6"/>
      <c r="M46" s="3"/>
      <c r="N46" s="6" t="s">
        <v>134</v>
      </c>
      <c r="O46" s="3"/>
      <c r="P46" s="6"/>
      <c r="Q46" s="3"/>
      <c r="R46" s="6" t="s">
        <v>134</v>
      </c>
      <c r="S46" s="5" t="n">
        <f>168.28</f>
        <v>168.28</v>
      </c>
      <c r="T46" s="4" t="str">
        <f>"－"</f>
        <v>－</v>
      </c>
      <c r="U46" s="4"/>
      <c r="V46" s="4"/>
      <c r="W46" s="4" t="str">
        <f>"－"</f>
        <v>－</v>
      </c>
      <c r="X46" s="4"/>
      <c r="Y46" s="4"/>
      <c r="Z46" s="3"/>
      <c r="AA46" s="2" t="str">
        <f>"－"</f>
        <v>－</v>
      </c>
      <c r="AB46" s="2" t="str">
        <f>"－"</f>
        <v>－</v>
      </c>
      <c r="AC46" s="1" t="str">
        <f>"－"</f>
        <v>－</v>
      </c>
    </row>
    <row r="47">
      <c r="A47" s="9" t="s">
        <v>46</v>
      </c>
      <c r="B47" s="8" t="s">
        <v>236</v>
      </c>
      <c r="C47" s="8" t="s">
        <v>237</v>
      </c>
      <c r="D47" s="8" t="s">
        <v>243</v>
      </c>
      <c r="E47" s="7" t="s">
        <v>244</v>
      </c>
      <c r="F47" s="7" t="s">
        <v>245</v>
      </c>
      <c r="G47" s="3"/>
      <c r="H47" s="6" t="s">
        <v>134</v>
      </c>
      <c r="I47" s="3"/>
      <c r="J47" s="6" t="s">
        <v>134</v>
      </c>
      <c r="K47" s="3"/>
      <c r="L47" s="6"/>
      <c r="M47" s="3"/>
      <c r="N47" s="6" t="s">
        <v>134</v>
      </c>
      <c r="O47" s="3"/>
      <c r="P47" s="6"/>
      <c r="Q47" s="3"/>
      <c r="R47" s="6" t="s">
        <v>134</v>
      </c>
      <c r="S47" s="5" t="n">
        <f>164.24</f>
        <v>164.24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>"－"</f>
        <v>－</v>
      </c>
      <c r="AC47" s="1" t="str">
        <f>"－"</f>
        <v>－</v>
      </c>
    </row>
    <row r="48">
      <c r="A48" s="9" t="s">
        <v>46</v>
      </c>
      <c r="B48" s="8" t="s">
        <v>236</v>
      </c>
      <c r="C48" s="8" t="s">
        <v>237</v>
      </c>
      <c r="D48" s="8" t="s">
        <v>61</v>
      </c>
      <c r="E48" s="7" t="s">
        <v>246</v>
      </c>
      <c r="F48" s="7" t="s">
        <v>247</v>
      </c>
      <c r="G48" s="3"/>
      <c r="H48" s="6" t="s">
        <v>134</v>
      </c>
      <c r="I48" s="3"/>
      <c r="J48" s="6" t="s">
        <v>134</v>
      </c>
      <c r="K48" s="3"/>
      <c r="L48" s="6"/>
      <c r="M48" s="3"/>
      <c r="N48" s="6" t="s">
        <v>134</v>
      </c>
      <c r="O48" s="3"/>
      <c r="P48" s="6"/>
      <c r="Q48" s="3"/>
      <c r="R48" s="6" t="s">
        <v>134</v>
      </c>
      <c r="S48" s="5" t="n">
        <f>162</f>
        <v>162.0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 t="str">
        <f>"－"</f>
        <v>－</v>
      </c>
      <c r="AB48" s="2" t="str">
        <f>"－"</f>
        <v>－</v>
      </c>
      <c r="AC48" s="1" t="str">
        <f>"－"</f>
        <v>－</v>
      </c>
    </row>
    <row r="49">
      <c r="A49" s="9" t="s">
        <v>46</v>
      </c>
      <c r="B49" s="8" t="s">
        <v>236</v>
      </c>
      <c r="C49" s="8" t="s">
        <v>237</v>
      </c>
      <c r="D49" s="8" t="s">
        <v>248</v>
      </c>
      <c r="E49" s="7" t="s">
        <v>249</v>
      </c>
      <c r="F49" s="7" t="s">
        <v>250</v>
      </c>
      <c r="G49" s="3"/>
      <c r="H49" s="6" t="s">
        <v>134</v>
      </c>
      <c r="I49" s="3"/>
      <c r="J49" s="6" t="s">
        <v>134</v>
      </c>
      <c r="K49" s="3"/>
      <c r="L49" s="6"/>
      <c r="M49" s="3"/>
      <c r="N49" s="6" t="s">
        <v>134</v>
      </c>
      <c r="O49" s="3"/>
      <c r="P49" s="6"/>
      <c r="Q49" s="3"/>
      <c r="R49" s="6" t="s">
        <v>134</v>
      </c>
      <c r="S49" s="5" t="n">
        <f>160.21</f>
        <v>160.21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 t="str">
        <f>"－"</f>
        <v>－</v>
      </c>
      <c r="AB49" s="2" t="str">
        <f>"－"</f>
        <v>－</v>
      </c>
      <c r="AC49" s="1" t="str">
        <f>"－"</f>
        <v>－</v>
      </c>
    </row>
    <row r="50">
      <c r="A50" s="9" t="s">
        <v>46</v>
      </c>
      <c r="B50" s="8" t="s">
        <v>236</v>
      </c>
      <c r="C50" s="8" t="s">
        <v>237</v>
      </c>
      <c r="D50" s="8" t="s">
        <v>68</v>
      </c>
      <c r="E50" s="7" t="s">
        <v>251</v>
      </c>
      <c r="F50" s="7" t="s">
        <v>252</v>
      </c>
      <c r="G50" s="3"/>
      <c r="H50" s="6" t="s">
        <v>134</v>
      </c>
      <c r="I50" s="3"/>
      <c r="J50" s="6" t="s">
        <v>134</v>
      </c>
      <c r="K50" s="3"/>
      <c r="L50" s="6"/>
      <c r="M50" s="3"/>
      <c r="N50" s="6" t="s">
        <v>134</v>
      </c>
      <c r="O50" s="3"/>
      <c r="P50" s="6"/>
      <c r="Q50" s="3"/>
      <c r="R50" s="6" t="s">
        <v>134</v>
      </c>
      <c r="S50" s="5" t="n">
        <f>159.35</f>
        <v>159.35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>"－"</f>
        <v>－</v>
      </c>
      <c r="AC50" s="1" t="str">
        <f>"－"</f>
        <v>－</v>
      </c>
    </row>
    <row r="51">
      <c r="A51" s="9" t="s">
        <v>46</v>
      </c>
      <c r="B51" s="8" t="s">
        <v>236</v>
      </c>
      <c r="C51" s="8" t="s">
        <v>237</v>
      </c>
      <c r="D51" s="8" t="s">
        <v>253</v>
      </c>
      <c r="E51" s="7" t="s">
        <v>254</v>
      </c>
      <c r="F51" s="7" t="s">
        <v>255</v>
      </c>
      <c r="G51" s="3"/>
      <c r="H51" s="6" t="s">
        <v>134</v>
      </c>
      <c r="I51" s="3"/>
      <c r="J51" s="6" t="s">
        <v>134</v>
      </c>
      <c r="K51" s="3"/>
      <c r="L51" s="6"/>
      <c r="M51" s="3"/>
      <c r="N51" s="6" t="s">
        <v>134</v>
      </c>
      <c r="O51" s="3"/>
      <c r="P51" s="6"/>
      <c r="Q51" s="3"/>
      <c r="R51" s="6" t="s">
        <v>134</v>
      </c>
      <c r="S51" s="5" t="n">
        <f>159.17</f>
        <v>159.17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/>
      <c r="AA51" s="2" t="str">
        <f>"－"</f>
        <v>－</v>
      </c>
      <c r="AB51" s="2" t="str">
        <f>"－"</f>
        <v>－</v>
      </c>
      <c r="AC51" s="1" t="str">
        <f>"－"</f>
        <v>－</v>
      </c>
    </row>
    <row r="52">
      <c r="A52" s="9" t="s">
        <v>46</v>
      </c>
      <c r="B52" s="8" t="s">
        <v>256</v>
      </c>
      <c r="C52" s="8" t="s">
        <v>257</v>
      </c>
      <c r="D52" s="8" t="s">
        <v>46</v>
      </c>
      <c r="E52" s="7" t="s">
        <v>258</v>
      </c>
      <c r="F52" s="7" t="s">
        <v>259</v>
      </c>
      <c r="G52" s="3" t="s">
        <v>52</v>
      </c>
      <c r="H52" s="6" t="s">
        <v>260</v>
      </c>
      <c r="I52" s="3" t="s">
        <v>153</v>
      </c>
      <c r="J52" s="6" t="s">
        <v>261</v>
      </c>
      <c r="K52" s="3" t="s">
        <v>54</v>
      </c>
      <c r="L52" s="6" t="s">
        <v>262</v>
      </c>
      <c r="M52" s="3" t="s">
        <v>263</v>
      </c>
      <c r="N52" s="6" t="s">
        <v>264</v>
      </c>
      <c r="O52" s="3" t="s">
        <v>56</v>
      </c>
      <c r="P52" s="6" t="s">
        <v>265</v>
      </c>
      <c r="Q52" s="3" t="s">
        <v>153</v>
      </c>
      <c r="R52" s="6" t="s">
        <v>261</v>
      </c>
      <c r="S52" s="5" t="n">
        <f>315.3</f>
        <v>315.3</v>
      </c>
      <c r="T52" s="4" t="n">
        <f>422</f>
        <v>422.0</v>
      </c>
      <c r="U52" s="4" t="n">
        <v>60.0</v>
      </c>
      <c r="V52" s="4" t="n">
        <v>87.0</v>
      </c>
      <c r="W52" s="4" t="n">
        <f>664364500</f>
        <v>6.643645E8</v>
      </c>
      <c r="X52" s="4" t="n">
        <v>9.61405E7</v>
      </c>
      <c r="Y52" s="4" t="n">
        <v>1.36838E8</v>
      </c>
      <c r="Z52" s="3" t="s">
        <v>240</v>
      </c>
      <c r="AA52" s="2" t="n">
        <f>352</f>
        <v>352.0</v>
      </c>
      <c r="AB52" s="2" t="str">
        <f>"－"</f>
        <v>－</v>
      </c>
      <c r="AC52" s="1" t="n">
        <f>16</f>
        <v>16.0</v>
      </c>
    </row>
    <row r="53">
      <c r="A53" s="9" t="s">
        <v>46</v>
      </c>
      <c r="B53" s="8" t="s">
        <v>256</v>
      </c>
      <c r="C53" s="8" t="s">
        <v>257</v>
      </c>
      <c r="D53" s="8" t="s">
        <v>49</v>
      </c>
      <c r="E53" s="7" t="s">
        <v>266</v>
      </c>
      <c r="F53" s="7" t="s">
        <v>102</v>
      </c>
      <c r="G53" s="3" t="s">
        <v>52</v>
      </c>
      <c r="H53" s="6" t="s">
        <v>267</v>
      </c>
      <c r="I53" s="3" t="s">
        <v>153</v>
      </c>
      <c r="J53" s="6" t="s">
        <v>268</v>
      </c>
      <c r="K53" s="3" t="s">
        <v>54</v>
      </c>
      <c r="L53" s="6" t="s">
        <v>269</v>
      </c>
      <c r="M53" s="3" t="s">
        <v>52</v>
      </c>
      <c r="N53" s="6" t="s">
        <v>270</v>
      </c>
      <c r="O53" s="3" t="s">
        <v>167</v>
      </c>
      <c r="P53" s="6" t="s">
        <v>271</v>
      </c>
      <c r="Q53" s="3" t="s">
        <v>59</v>
      </c>
      <c r="R53" s="6" t="s">
        <v>272</v>
      </c>
      <c r="S53" s="5" t="n">
        <f>318.5</f>
        <v>318.5</v>
      </c>
      <c r="T53" s="4" t="n">
        <f>780</f>
        <v>780.0</v>
      </c>
      <c r="U53" s="4" t="n">
        <v>37.0</v>
      </c>
      <c r="V53" s="4" t="n">
        <v>142.0</v>
      </c>
      <c r="W53" s="4" t="n">
        <f>1235499500</f>
        <v>1.2354995E9</v>
      </c>
      <c r="X53" s="4" t="n">
        <v>5.9529E7</v>
      </c>
      <c r="Y53" s="4" t="n">
        <v>2.263895E8</v>
      </c>
      <c r="Z53" s="3"/>
      <c r="AA53" s="2" t="n">
        <f>207</f>
        <v>207.0</v>
      </c>
      <c r="AB53" s="2" t="str">
        <f>"－"</f>
        <v>－</v>
      </c>
      <c r="AC53" s="1" t="n">
        <f>21</f>
        <v>21.0</v>
      </c>
    </row>
    <row r="54">
      <c r="A54" s="9" t="s">
        <v>46</v>
      </c>
      <c r="B54" s="8" t="s">
        <v>256</v>
      </c>
      <c r="C54" s="8" t="s">
        <v>257</v>
      </c>
      <c r="D54" s="8" t="s">
        <v>243</v>
      </c>
      <c r="E54" s="7" t="s">
        <v>273</v>
      </c>
      <c r="F54" s="7" t="s">
        <v>274</v>
      </c>
      <c r="G54" s="3" t="s">
        <v>52</v>
      </c>
      <c r="H54" s="6" t="s">
        <v>275</v>
      </c>
      <c r="I54" s="3" t="s">
        <v>207</v>
      </c>
      <c r="J54" s="6" t="s">
        <v>276</v>
      </c>
      <c r="K54" s="3" t="s">
        <v>200</v>
      </c>
      <c r="L54" s="6" t="s">
        <v>277</v>
      </c>
      <c r="M54" s="3" t="s">
        <v>173</v>
      </c>
      <c r="N54" s="6" t="s">
        <v>278</v>
      </c>
      <c r="O54" s="3" t="s">
        <v>143</v>
      </c>
      <c r="P54" s="6" t="s">
        <v>279</v>
      </c>
      <c r="Q54" s="3" t="s">
        <v>59</v>
      </c>
      <c r="R54" s="6" t="s">
        <v>272</v>
      </c>
      <c r="S54" s="5" t="n">
        <f>319.09</f>
        <v>319.09</v>
      </c>
      <c r="T54" s="4" t="n">
        <f>750</f>
        <v>750.0</v>
      </c>
      <c r="U54" s="4" t="n">
        <v>4.0</v>
      </c>
      <c r="V54" s="4" t="n">
        <v>176.0</v>
      </c>
      <c r="W54" s="4" t="n">
        <f>1197074000</f>
        <v>1.197074E9</v>
      </c>
      <c r="X54" s="4" t="n">
        <v>6420000.0</v>
      </c>
      <c r="Y54" s="4" t="n">
        <v>2.781075E8</v>
      </c>
      <c r="Z54" s="3"/>
      <c r="AA54" s="2" t="n">
        <f>151</f>
        <v>151.0</v>
      </c>
      <c r="AB54" s="2" t="str">
        <f>"－"</f>
        <v>－</v>
      </c>
      <c r="AC54" s="1" t="n">
        <f>22</f>
        <v>22.0</v>
      </c>
    </row>
    <row r="55">
      <c r="A55" s="9" t="s">
        <v>46</v>
      </c>
      <c r="B55" s="8" t="s">
        <v>256</v>
      </c>
      <c r="C55" s="8" t="s">
        <v>257</v>
      </c>
      <c r="D55" s="8" t="s">
        <v>61</v>
      </c>
      <c r="E55" s="7" t="s">
        <v>280</v>
      </c>
      <c r="F55" s="7" t="s">
        <v>107</v>
      </c>
      <c r="G55" s="3" t="s">
        <v>52</v>
      </c>
      <c r="H55" s="6" t="s">
        <v>281</v>
      </c>
      <c r="I55" s="3" t="s">
        <v>153</v>
      </c>
      <c r="J55" s="6" t="s">
        <v>282</v>
      </c>
      <c r="K55" s="3" t="s">
        <v>143</v>
      </c>
      <c r="L55" s="6" t="s">
        <v>283</v>
      </c>
      <c r="M55" s="3" t="s">
        <v>167</v>
      </c>
      <c r="N55" s="6" t="s">
        <v>284</v>
      </c>
      <c r="O55" s="3" t="s">
        <v>143</v>
      </c>
      <c r="P55" s="6" t="s">
        <v>283</v>
      </c>
      <c r="Q55" s="3" t="s">
        <v>59</v>
      </c>
      <c r="R55" s="6" t="s">
        <v>285</v>
      </c>
      <c r="S55" s="5" t="n">
        <f>318.75</f>
        <v>318.75</v>
      </c>
      <c r="T55" s="4" t="n">
        <f>1271</f>
        <v>1271.0</v>
      </c>
      <c r="U55" s="4" t="n">
        <v>2.0</v>
      </c>
      <c r="V55" s="4" t="n">
        <v>400.0</v>
      </c>
      <c r="W55" s="4" t="n">
        <f>2031141500</f>
        <v>2.0311415E9</v>
      </c>
      <c r="X55" s="4" t="n">
        <v>3174000.0</v>
      </c>
      <c r="Y55" s="4" t="n">
        <v>6.34674E8</v>
      </c>
      <c r="Z55" s="3"/>
      <c r="AA55" s="2" t="n">
        <f>211</f>
        <v>211.0</v>
      </c>
      <c r="AB55" s="2" t="str">
        <f>"－"</f>
        <v>－</v>
      </c>
      <c r="AC55" s="1" t="n">
        <f>22</f>
        <v>22.0</v>
      </c>
    </row>
    <row r="56">
      <c r="A56" s="9" t="s">
        <v>46</v>
      </c>
      <c r="B56" s="8" t="s">
        <v>256</v>
      </c>
      <c r="C56" s="8" t="s">
        <v>257</v>
      </c>
      <c r="D56" s="8" t="s">
        <v>248</v>
      </c>
      <c r="E56" s="7" t="s">
        <v>286</v>
      </c>
      <c r="F56" s="7" t="s">
        <v>287</v>
      </c>
      <c r="G56" s="3" t="s">
        <v>52</v>
      </c>
      <c r="H56" s="6" t="s">
        <v>288</v>
      </c>
      <c r="I56" s="3" t="s">
        <v>153</v>
      </c>
      <c r="J56" s="6" t="s">
        <v>289</v>
      </c>
      <c r="K56" s="3" t="s">
        <v>143</v>
      </c>
      <c r="L56" s="6" t="s">
        <v>290</v>
      </c>
      <c r="M56" s="3" t="s">
        <v>52</v>
      </c>
      <c r="N56" s="6" t="s">
        <v>291</v>
      </c>
      <c r="O56" s="3" t="s">
        <v>167</v>
      </c>
      <c r="P56" s="6" t="s">
        <v>271</v>
      </c>
      <c r="Q56" s="3" t="s">
        <v>59</v>
      </c>
      <c r="R56" s="6" t="s">
        <v>292</v>
      </c>
      <c r="S56" s="5" t="n">
        <f>320.03</f>
        <v>320.03</v>
      </c>
      <c r="T56" s="4" t="n">
        <f>3414</f>
        <v>3414.0</v>
      </c>
      <c r="U56" s="4" t="n">
        <v>6.0</v>
      </c>
      <c r="V56" s="4" t="n">
        <v>1998.0</v>
      </c>
      <c r="W56" s="4" t="n">
        <f>5423347500</f>
        <v>5.4233475E9</v>
      </c>
      <c r="X56" s="4" t="n">
        <v>9415000.0</v>
      </c>
      <c r="Y56" s="4" t="n">
        <v>3.1615435E9</v>
      </c>
      <c r="Z56" s="3"/>
      <c r="AA56" s="2" t="n">
        <f>445</f>
        <v>445.0</v>
      </c>
      <c r="AB56" s="2" t="str">
        <f>"－"</f>
        <v>－</v>
      </c>
      <c r="AC56" s="1" t="n">
        <f>22</f>
        <v>22.0</v>
      </c>
    </row>
    <row r="57">
      <c r="A57" s="9" t="s">
        <v>46</v>
      </c>
      <c r="B57" s="8" t="s">
        <v>256</v>
      </c>
      <c r="C57" s="8" t="s">
        <v>257</v>
      </c>
      <c r="D57" s="8" t="s">
        <v>68</v>
      </c>
      <c r="E57" s="7" t="s">
        <v>293</v>
      </c>
      <c r="F57" s="7" t="s">
        <v>112</v>
      </c>
      <c r="G57" s="3" t="s">
        <v>52</v>
      </c>
      <c r="H57" s="6" t="s">
        <v>294</v>
      </c>
      <c r="I57" s="3" t="s">
        <v>153</v>
      </c>
      <c r="J57" s="6" t="s">
        <v>295</v>
      </c>
      <c r="K57" s="3"/>
      <c r="L57" s="6"/>
      <c r="M57" s="3" t="s">
        <v>52</v>
      </c>
      <c r="N57" s="6" t="s">
        <v>270</v>
      </c>
      <c r="O57" s="3"/>
      <c r="P57" s="6"/>
      <c r="Q57" s="3" t="s">
        <v>59</v>
      </c>
      <c r="R57" s="6" t="s">
        <v>296</v>
      </c>
      <c r="S57" s="5" t="n">
        <f>319.83</f>
        <v>319.83</v>
      </c>
      <c r="T57" s="4" t="n">
        <f>7509</f>
        <v>7509.0</v>
      </c>
      <c r="U57" s="4"/>
      <c r="V57" s="4" t="n">
        <v>3005.0</v>
      </c>
      <c r="W57" s="4" t="n">
        <f>11978957000</f>
        <v>1.1978957E10</v>
      </c>
      <c r="X57" s="4"/>
      <c r="Y57" s="4" t="n">
        <v>4.756975E9</v>
      </c>
      <c r="Z57" s="3"/>
      <c r="AA57" s="2" t="n">
        <f>1637</f>
        <v>1637.0</v>
      </c>
      <c r="AB57" s="2" t="str">
        <f>"－"</f>
        <v>－</v>
      </c>
      <c r="AC57" s="1" t="n">
        <f>22</f>
        <v>22.0</v>
      </c>
    </row>
    <row r="58">
      <c r="A58" s="9" t="s">
        <v>46</v>
      </c>
      <c r="B58" s="8" t="s">
        <v>256</v>
      </c>
      <c r="C58" s="8" t="s">
        <v>257</v>
      </c>
      <c r="D58" s="8" t="s">
        <v>253</v>
      </c>
      <c r="E58" s="7" t="s">
        <v>297</v>
      </c>
      <c r="F58" s="7" t="s">
        <v>298</v>
      </c>
      <c r="G58" s="3" t="s">
        <v>56</v>
      </c>
      <c r="H58" s="6" t="s">
        <v>299</v>
      </c>
      <c r="I58" s="3" t="s">
        <v>207</v>
      </c>
      <c r="J58" s="6" t="s">
        <v>300</v>
      </c>
      <c r="K58" s="3"/>
      <c r="L58" s="6"/>
      <c r="M58" s="3" t="s">
        <v>59</v>
      </c>
      <c r="N58" s="6" t="s">
        <v>301</v>
      </c>
      <c r="O58" s="3"/>
      <c r="P58" s="6"/>
      <c r="Q58" s="3" t="s">
        <v>59</v>
      </c>
      <c r="R58" s="6" t="s">
        <v>302</v>
      </c>
      <c r="S58" s="5" t="n">
        <f>318.98</f>
        <v>318.98</v>
      </c>
      <c r="T58" s="4" t="n">
        <f>1686</f>
        <v>1686.0</v>
      </c>
      <c r="U58" s="4"/>
      <c r="V58" s="4" t="n">
        <v>1034.0</v>
      </c>
      <c r="W58" s="4" t="n">
        <f>2705515500</f>
        <v>2.7055155E9</v>
      </c>
      <c r="X58" s="4"/>
      <c r="Y58" s="4" t="n">
        <v>1.646052E9</v>
      </c>
      <c r="Z58" s="3"/>
      <c r="AA58" s="2" t="n">
        <f>772</f>
        <v>772.0</v>
      </c>
      <c r="AB58" s="2" t="str">
        <f>"－"</f>
        <v>－</v>
      </c>
      <c r="AC58" s="1" t="n">
        <f>11</f>
        <v>11.0</v>
      </c>
    </row>
    <row r="59">
      <c r="A59" s="9" t="s">
        <v>46</v>
      </c>
      <c r="B59" s="8" t="s">
        <v>256</v>
      </c>
      <c r="C59" s="8" t="s">
        <v>257</v>
      </c>
      <c r="D59" s="8" t="s">
        <v>74</v>
      </c>
      <c r="E59" s="7" t="s">
        <v>303</v>
      </c>
      <c r="F59" s="7" t="s">
        <v>117</v>
      </c>
      <c r="G59" s="3" t="s">
        <v>207</v>
      </c>
      <c r="H59" s="6" t="s">
        <v>304</v>
      </c>
      <c r="I59" s="3" t="s">
        <v>207</v>
      </c>
      <c r="J59" s="6" t="s">
        <v>305</v>
      </c>
      <c r="K59" s="3"/>
      <c r="L59" s="6"/>
      <c r="M59" s="3" t="s">
        <v>59</v>
      </c>
      <c r="N59" s="6" t="s">
        <v>306</v>
      </c>
      <c r="O59" s="3"/>
      <c r="P59" s="6"/>
      <c r="Q59" s="3" t="s">
        <v>59</v>
      </c>
      <c r="R59" s="6" t="s">
        <v>306</v>
      </c>
      <c r="S59" s="5" t="n">
        <f>317.42</f>
        <v>317.42</v>
      </c>
      <c r="T59" s="4" t="n">
        <f>10</f>
        <v>10.0</v>
      </c>
      <c r="U59" s="4"/>
      <c r="V59" s="4" t="n">
        <v>2.0</v>
      </c>
      <c r="W59" s="4" t="n">
        <f>15994500</f>
        <v>1.59945E7</v>
      </c>
      <c r="X59" s="4"/>
      <c r="Y59" s="4" t="n">
        <v>3248000.0</v>
      </c>
      <c r="Z59" s="3"/>
      <c r="AA59" s="2" t="n">
        <f>7</f>
        <v>7.0</v>
      </c>
      <c r="AB59" s="2" t="str">
        <f>"－"</f>
        <v>－</v>
      </c>
      <c r="AC59" s="1" t="n">
        <f>2</f>
        <v>2.0</v>
      </c>
    </row>
    <row r="60">
      <c r="A60" s="9" t="s">
        <v>46</v>
      </c>
      <c r="B60" s="8" t="s">
        <v>256</v>
      </c>
      <c r="C60" s="8" t="s">
        <v>257</v>
      </c>
      <c r="D60" s="8" t="s">
        <v>307</v>
      </c>
      <c r="E60" s="7" t="s">
        <v>308</v>
      </c>
      <c r="F60" s="7" t="s">
        <v>309</v>
      </c>
      <c r="G60" s="3"/>
      <c r="H60" s="6" t="s">
        <v>134</v>
      </c>
      <c r="I60" s="3"/>
      <c r="J60" s="6" t="s">
        <v>134</v>
      </c>
      <c r="K60" s="3"/>
      <c r="L60" s="6"/>
      <c r="M60" s="3"/>
      <c r="N60" s="6" t="s">
        <v>134</v>
      </c>
      <c r="O60" s="3"/>
      <c r="P60" s="6"/>
      <c r="Q60" s="3"/>
      <c r="R60" s="6" t="s">
        <v>134</v>
      </c>
      <c r="S60" s="5" t="n">
        <f>316.55</f>
        <v>316.55</v>
      </c>
      <c r="T60" s="4" t="str">
        <f>"－"</f>
        <v>－</v>
      </c>
      <c r="U60" s="4"/>
      <c r="V60" s="4"/>
      <c r="W60" s="4" t="str">
        <f>"－"</f>
        <v>－</v>
      </c>
      <c r="X60" s="4"/>
      <c r="Y60" s="4"/>
      <c r="Z60" s="3"/>
      <c r="AA60" s="2" t="str">
        <f>"－"</f>
        <v>－</v>
      </c>
      <c r="AB60" s="2" t="str">
        <f>"－"</f>
        <v>－</v>
      </c>
      <c r="AC60" s="1" t="str">
        <f>"－"</f>
        <v>－</v>
      </c>
    </row>
    <row r="61">
      <c r="A61" s="9" t="s">
        <v>46</v>
      </c>
      <c r="B61" s="8" t="s">
        <v>256</v>
      </c>
      <c r="C61" s="8" t="s">
        <v>257</v>
      </c>
      <c r="D61" s="8" t="s">
        <v>84</v>
      </c>
      <c r="E61" s="7" t="s">
        <v>310</v>
      </c>
      <c r="F61" s="7" t="s">
        <v>122</v>
      </c>
      <c r="G61" s="3"/>
      <c r="H61" s="6" t="s">
        <v>134</v>
      </c>
      <c r="I61" s="3"/>
      <c r="J61" s="6" t="s">
        <v>134</v>
      </c>
      <c r="K61" s="3"/>
      <c r="L61" s="6"/>
      <c r="M61" s="3"/>
      <c r="N61" s="6" t="s">
        <v>134</v>
      </c>
      <c r="O61" s="3"/>
      <c r="P61" s="6"/>
      <c r="Q61" s="3"/>
      <c r="R61" s="6" t="s">
        <v>134</v>
      </c>
      <c r="S61" s="5" t="n">
        <f>316.27</f>
        <v>316.27</v>
      </c>
      <c r="T61" s="4" t="str">
        <f>"－"</f>
        <v>－</v>
      </c>
      <c r="U61" s="4"/>
      <c r="V61" s="4"/>
      <c r="W61" s="4" t="str">
        <f>"－"</f>
        <v>－</v>
      </c>
      <c r="X61" s="4"/>
      <c r="Y61" s="4"/>
      <c r="Z61" s="3"/>
      <c r="AA61" s="2" t="str">
        <f>"－"</f>
        <v>－</v>
      </c>
      <c r="AB61" s="2" t="str">
        <f>"－"</f>
        <v>－</v>
      </c>
      <c r="AC61" s="1" t="str">
        <f>"－"</f>
        <v>－</v>
      </c>
    </row>
    <row r="62">
      <c r="A62" s="9" t="s">
        <v>46</v>
      </c>
      <c r="B62" s="8" t="s">
        <v>256</v>
      </c>
      <c r="C62" s="8" t="s">
        <v>257</v>
      </c>
      <c r="D62" s="8" t="s">
        <v>311</v>
      </c>
      <c r="E62" s="7" t="s">
        <v>312</v>
      </c>
      <c r="F62" s="7" t="s">
        <v>313</v>
      </c>
      <c r="G62" s="3"/>
      <c r="H62" s="6" t="s">
        <v>134</v>
      </c>
      <c r="I62" s="3"/>
      <c r="J62" s="6" t="s">
        <v>134</v>
      </c>
      <c r="K62" s="3"/>
      <c r="L62" s="6"/>
      <c r="M62" s="3"/>
      <c r="N62" s="6" t="s">
        <v>134</v>
      </c>
      <c r="O62" s="3"/>
      <c r="P62" s="6"/>
      <c r="Q62" s="3"/>
      <c r="R62" s="6" t="s">
        <v>134</v>
      </c>
      <c r="S62" s="5" t="n">
        <f>316</f>
        <v>316.0</v>
      </c>
      <c r="T62" s="4" t="str">
        <f>"－"</f>
        <v>－</v>
      </c>
      <c r="U62" s="4"/>
      <c r="V62" s="4"/>
      <c r="W62" s="4" t="str">
        <f>"－"</f>
        <v>－</v>
      </c>
      <c r="X62" s="4"/>
      <c r="Y62" s="4"/>
      <c r="Z62" s="3"/>
      <c r="AA62" s="2" t="str">
        <f>"－"</f>
        <v>－</v>
      </c>
      <c r="AB62" s="2" t="str">
        <f>"－"</f>
        <v>－</v>
      </c>
      <c r="AC62" s="1" t="str">
        <f>"－"</f>
        <v>－</v>
      </c>
    </row>
    <row r="63">
      <c r="A63" s="9" t="s">
        <v>46</v>
      </c>
      <c r="B63" s="8" t="s">
        <v>256</v>
      </c>
      <c r="C63" s="8" t="s">
        <v>257</v>
      </c>
      <c r="D63" s="8" t="s">
        <v>91</v>
      </c>
      <c r="E63" s="7" t="s">
        <v>314</v>
      </c>
      <c r="F63" s="7" t="s">
        <v>127</v>
      </c>
      <c r="G63" s="3"/>
      <c r="H63" s="6" t="s">
        <v>134</v>
      </c>
      <c r="I63" s="3"/>
      <c r="J63" s="6" t="s">
        <v>134</v>
      </c>
      <c r="K63" s="3"/>
      <c r="L63" s="6"/>
      <c r="M63" s="3"/>
      <c r="N63" s="6" t="s">
        <v>134</v>
      </c>
      <c r="O63" s="3"/>
      <c r="P63" s="6"/>
      <c r="Q63" s="3"/>
      <c r="R63" s="6" t="s">
        <v>134</v>
      </c>
      <c r="S63" s="5" t="n">
        <f>317.09</f>
        <v>317.09</v>
      </c>
      <c r="T63" s="4" t="str">
        <f>"－"</f>
        <v>－</v>
      </c>
      <c r="U63" s="4"/>
      <c r="V63" s="4"/>
      <c r="W63" s="4" t="str">
        <f>"－"</f>
        <v>－</v>
      </c>
      <c r="X63" s="4"/>
      <c r="Y63" s="4"/>
      <c r="Z63" s="3"/>
      <c r="AA63" s="2" t="n">
        <f>2</f>
        <v>2.0</v>
      </c>
      <c r="AB63" s="2" t="str">
        <f>"－"</f>
        <v>－</v>
      </c>
      <c r="AC63" s="1" t="str">
        <f>"－"</f>
        <v>－</v>
      </c>
    </row>
    <row r="64">
      <c r="A64" s="9" t="s">
        <v>46</v>
      </c>
      <c r="B64" s="8" t="s">
        <v>256</v>
      </c>
      <c r="C64" s="8" t="s">
        <v>257</v>
      </c>
      <c r="D64" s="8" t="s">
        <v>315</v>
      </c>
      <c r="E64" s="7" t="s">
        <v>316</v>
      </c>
      <c r="F64" s="7" t="s">
        <v>317</v>
      </c>
      <c r="G64" s="3"/>
      <c r="H64" s="6" t="s">
        <v>134</v>
      </c>
      <c r="I64" s="3"/>
      <c r="J64" s="6" t="s">
        <v>134</v>
      </c>
      <c r="K64" s="3"/>
      <c r="L64" s="6"/>
      <c r="M64" s="3"/>
      <c r="N64" s="6" t="s">
        <v>134</v>
      </c>
      <c r="O64" s="3"/>
      <c r="P64" s="6"/>
      <c r="Q64" s="3"/>
      <c r="R64" s="6" t="s">
        <v>134</v>
      </c>
      <c r="S64" s="5" t="n">
        <f>320.75</f>
        <v>320.75</v>
      </c>
      <c r="T64" s="4" t="str">
        <f>"－"</f>
        <v>－</v>
      </c>
      <c r="U64" s="4"/>
      <c r="V64" s="4"/>
      <c r="W64" s="4" t="str">
        <f>"－"</f>
        <v>－</v>
      </c>
      <c r="X64" s="4"/>
      <c r="Y64" s="4"/>
      <c r="Z64" s="3"/>
      <c r="AA64" s="2" t="str">
        <f>"－"</f>
        <v>－</v>
      </c>
      <c r="AB64" s="2" t="str">
        <f>"－"</f>
        <v>－</v>
      </c>
      <c r="AC64" s="1" t="str">
        <f>"－"</f>
        <v>－</v>
      </c>
    </row>
    <row r="65">
      <c r="A65" s="9" t="s">
        <v>46</v>
      </c>
      <c r="B65" s="8" t="s">
        <v>318</v>
      </c>
      <c r="C65" s="8" t="s">
        <v>319</v>
      </c>
      <c r="D65" s="8" t="s">
        <v>49</v>
      </c>
      <c r="E65" s="7" t="s">
        <v>320</v>
      </c>
      <c r="F65" s="7" t="s">
        <v>321</v>
      </c>
      <c r="G65" s="3"/>
      <c r="H65" s="6" t="s">
        <v>134</v>
      </c>
      <c r="I65" s="3"/>
      <c r="J65" s="6" t="s">
        <v>134</v>
      </c>
      <c r="K65" s="3"/>
      <c r="L65" s="6"/>
      <c r="M65" s="3"/>
      <c r="N65" s="6" t="s">
        <v>134</v>
      </c>
      <c r="O65" s="3"/>
      <c r="P65" s="6"/>
      <c r="Q65" s="3"/>
      <c r="R65" s="6" t="s">
        <v>134</v>
      </c>
      <c r="S65" s="5" t="n">
        <f>240.73</f>
        <v>240.73</v>
      </c>
      <c r="T65" s="4" t="str">
        <f>"－"</f>
        <v>－</v>
      </c>
      <c r="U65" s="4"/>
      <c r="V65" s="4"/>
      <c r="W65" s="4" t="str">
        <f>"－"</f>
        <v>－</v>
      </c>
      <c r="X65" s="4"/>
      <c r="Y65" s="4"/>
      <c r="Z65" s="3" t="s">
        <v>240</v>
      </c>
      <c r="AA65" s="2" t="str">
        <f>"－"</f>
        <v>－</v>
      </c>
      <c r="AB65" s="2" t="str">
        <f>"－"</f>
        <v>－</v>
      </c>
      <c r="AC65" s="1" t="str">
        <f>"－"</f>
        <v>－</v>
      </c>
    </row>
    <row r="66">
      <c r="A66" s="9" t="s">
        <v>46</v>
      </c>
      <c r="B66" s="8" t="s">
        <v>318</v>
      </c>
      <c r="C66" s="8" t="s">
        <v>319</v>
      </c>
      <c r="D66" s="8" t="s">
        <v>243</v>
      </c>
      <c r="E66" s="7" t="s">
        <v>322</v>
      </c>
      <c r="F66" s="7" t="s">
        <v>323</v>
      </c>
      <c r="G66" s="3"/>
      <c r="H66" s="6" t="s">
        <v>134</v>
      </c>
      <c r="I66" s="3"/>
      <c r="J66" s="6" t="s">
        <v>134</v>
      </c>
      <c r="K66" s="3"/>
      <c r="L66" s="6"/>
      <c r="M66" s="3"/>
      <c r="N66" s="6" t="s">
        <v>134</v>
      </c>
      <c r="O66" s="3"/>
      <c r="P66" s="6"/>
      <c r="Q66" s="3"/>
      <c r="R66" s="6" t="s">
        <v>134</v>
      </c>
      <c r="S66" s="5" t="n">
        <f>240.73</f>
        <v>240.73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>"－"</f>
        <v>－</v>
      </c>
      <c r="AB66" s="2" t="str">
        <f>"－"</f>
        <v>－</v>
      </c>
      <c r="AC66" s="1" t="str">
        <f>"－"</f>
        <v>－</v>
      </c>
    </row>
    <row r="67">
      <c r="A67" s="9" t="s">
        <v>46</v>
      </c>
      <c r="B67" s="8" t="s">
        <v>318</v>
      </c>
      <c r="C67" s="8" t="s">
        <v>319</v>
      </c>
      <c r="D67" s="8" t="s">
        <v>61</v>
      </c>
      <c r="E67" s="7" t="s">
        <v>324</v>
      </c>
      <c r="F67" s="7" t="s">
        <v>325</v>
      </c>
      <c r="G67" s="3"/>
      <c r="H67" s="6" t="s">
        <v>134</v>
      </c>
      <c r="I67" s="3"/>
      <c r="J67" s="6" t="s">
        <v>134</v>
      </c>
      <c r="K67" s="3"/>
      <c r="L67" s="6"/>
      <c r="M67" s="3"/>
      <c r="N67" s="6" t="s">
        <v>134</v>
      </c>
      <c r="O67" s="3"/>
      <c r="P67" s="6"/>
      <c r="Q67" s="3"/>
      <c r="R67" s="6" t="s">
        <v>134</v>
      </c>
      <c r="S67" s="5" t="n">
        <f>240.73</f>
        <v>240.73</v>
      </c>
      <c r="T67" s="4" t="str">
        <f>"－"</f>
        <v>－</v>
      </c>
      <c r="U67" s="4"/>
      <c r="V67" s="4"/>
      <c r="W67" s="4" t="str">
        <f>"－"</f>
        <v>－</v>
      </c>
      <c r="X67" s="4"/>
      <c r="Y67" s="4"/>
      <c r="Z67" s="3"/>
      <c r="AA67" s="2" t="str">
        <f>"－"</f>
        <v>－</v>
      </c>
      <c r="AB67" s="2" t="str">
        <f>"－"</f>
        <v>－</v>
      </c>
      <c r="AC67" s="1" t="str">
        <f>"－"</f>
        <v>－</v>
      </c>
    </row>
    <row r="68">
      <c r="A68" s="9" t="s">
        <v>46</v>
      </c>
      <c r="B68" s="8" t="s">
        <v>318</v>
      </c>
      <c r="C68" s="8" t="s">
        <v>319</v>
      </c>
      <c r="D68" s="8" t="s">
        <v>248</v>
      </c>
      <c r="E68" s="7" t="s">
        <v>326</v>
      </c>
      <c r="F68" s="7" t="s">
        <v>327</v>
      </c>
      <c r="G68" s="3"/>
      <c r="H68" s="6" t="s">
        <v>134</v>
      </c>
      <c r="I68" s="3"/>
      <c r="J68" s="6" t="s">
        <v>134</v>
      </c>
      <c r="K68" s="3"/>
      <c r="L68" s="6"/>
      <c r="M68" s="3"/>
      <c r="N68" s="6" t="s">
        <v>134</v>
      </c>
      <c r="O68" s="3"/>
      <c r="P68" s="6"/>
      <c r="Q68" s="3"/>
      <c r="R68" s="6" t="s">
        <v>134</v>
      </c>
      <c r="S68" s="5" t="n">
        <f>240.73</f>
        <v>240.73</v>
      </c>
      <c r="T68" s="4" t="str">
        <f>"－"</f>
        <v>－</v>
      </c>
      <c r="U68" s="4"/>
      <c r="V68" s="4"/>
      <c r="W68" s="4" t="str">
        <f>"－"</f>
        <v>－</v>
      </c>
      <c r="X68" s="4"/>
      <c r="Y68" s="4"/>
      <c r="Z68" s="3"/>
      <c r="AA68" s="2" t="str">
        <f>"－"</f>
        <v>－</v>
      </c>
      <c r="AB68" s="2" t="str">
        <f>"－"</f>
        <v>－</v>
      </c>
      <c r="AC68" s="1" t="str">
        <f>"－"</f>
        <v>－</v>
      </c>
    </row>
    <row r="69">
      <c r="A69" s="9" t="s">
        <v>46</v>
      </c>
      <c r="B69" s="8" t="s">
        <v>318</v>
      </c>
      <c r="C69" s="8" t="s">
        <v>319</v>
      </c>
      <c r="D69" s="8" t="s">
        <v>68</v>
      </c>
      <c r="E69" s="7" t="s">
        <v>328</v>
      </c>
      <c r="F69" s="7" t="s">
        <v>329</v>
      </c>
      <c r="G69" s="3"/>
      <c r="H69" s="6" t="s">
        <v>134</v>
      </c>
      <c r="I69" s="3"/>
      <c r="J69" s="6" t="s">
        <v>134</v>
      </c>
      <c r="K69" s="3"/>
      <c r="L69" s="6"/>
      <c r="M69" s="3"/>
      <c r="N69" s="6" t="s">
        <v>134</v>
      </c>
      <c r="O69" s="3"/>
      <c r="P69" s="6"/>
      <c r="Q69" s="3"/>
      <c r="R69" s="6" t="s">
        <v>134</v>
      </c>
      <c r="S69" s="5" t="n">
        <f>241.73</f>
        <v>241.73</v>
      </c>
      <c r="T69" s="4" t="str">
        <f>"－"</f>
        <v>－</v>
      </c>
      <c r="U69" s="4"/>
      <c r="V69" s="4"/>
      <c r="W69" s="4" t="str">
        <f>"－"</f>
        <v>－</v>
      </c>
      <c r="X69" s="4"/>
      <c r="Y69" s="4"/>
      <c r="Z69" s="3"/>
      <c r="AA69" s="2" t="str">
        <f>"－"</f>
        <v>－</v>
      </c>
      <c r="AB69" s="2" t="str">
        <f>"－"</f>
        <v>－</v>
      </c>
      <c r="AC69" s="1" t="str">
        <f>"－"</f>
        <v>－</v>
      </c>
    </row>
    <row r="70">
      <c r="A70" s="9" t="s">
        <v>46</v>
      </c>
      <c r="B70" s="8" t="s">
        <v>318</v>
      </c>
      <c r="C70" s="8" t="s">
        <v>319</v>
      </c>
      <c r="D70" s="8" t="s">
        <v>253</v>
      </c>
      <c r="E70" s="7" t="s">
        <v>330</v>
      </c>
      <c r="F70" s="7" t="s">
        <v>331</v>
      </c>
      <c r="G70" s="3"/>
      <c r="H70" s="6" t="s">
        <v>134</v>
      </c>
      <c r="I70" s="3"/>
      <c r="J70" s="6" t="s">
        <v>134</v>
      </c>
      <c r="K70" s="3"/>
      <c r="L70" s="6"/>
      <c r="M70" s="3"/>
      <c r="N70" s="6" t="s">
        <v>134</v>
      </c>
      <c r="O70" s="3"/>
      <c r="P70" s="6"/>
      <c r="Q70" s="3"/>
      <c r="R70" s="6" t="s">
        <v>134</v>
      </c>
      <c r="S70" s="5" t="n">
        <f>241.73</f>
        <v>241.73</v>
      </c>
      <c r="T70" s="4" t="str">
        <f>"－"</f>
        <v>－</v>
      </c>
      <c r="U70" s="4"/>
      <c r="V70" s="4"/>
      <c r="W70" s="4" t="str">
        <f>"－"</f>
        <v>－</v>
      </c>
      <c r="X70" s="4"/>
      <c r="Y70" s="4"/>
      <c r="Z70" s="3"/>
      <c r="AA70" s="2" t="str">
        <f>"－"</f>
        <v>－</v>
      </c>
      <c r="AB70" s="2" t="str">
        <f>"－"</f>
        <v>－</v>
      </c>
      <c r="AC70" s="1" t="str">
        <f>"－"</f>
        <v>－</v>
      </c>
    </row>
    <row r="71">
      <c r="A71" s="9" t="s">
        <v>46</v>
      </c>
      <c r="B71" s="8" t="s">
        <v>318</v>
      </c>
      <c r="C71" s="8" t="s">
        <v>319</v>
      </c>
      <c r="D71" s="8" t="s">
        <v>74</v>
      </c>
      <c r="E71" s="7" t="s">
        <v>332</v>
      </c>
      <c r="F71" s="7" t="s">
        <v>333</v>
      </c>
      <c r="G71" s="3"/>
      <c r="H71" s="6" t="s">
        <v>134</v>
      </c>
      <c r="I71" s="3"/>
      <c r="J71" s="6" t="s">
        <v>134</v>
      </c>
      <c r="K71" s="3"/>
      <c r="L71" s="6"/>
      <c r="M71" s="3"/>
      <c r="N71" s="6" t="s">
        <v>134</v>
      </c>
      <c r="O71" s="3"/>
      <c r="P71" s="6"/>
      <c r="Q71" s="3"/>
      <c r="R71" s="6" t="s">
        <v>134</v>
      </c>
      <c r="S71" s="5" t="n">
        <f>241.73</f>
        <v>241.73</v>
      </c>
      <c r="T71" s="4" t="str">
        <f>"－"</f>
        <v>－</v>
      </c>
      <c r="U71" s="4"/>
      <c r="V71" s="4"/>
      <c r="W71" s="4" t="str">
        <f>"－"</f>
        <v>－</v>
      </c>
      <c r="X71" s="4"/>
      <c r="Y71" s="4"/>
      <c r="Z71" s="3"/>
      <c r="AA71" s="2" t="str">
        <f>"－"</f>
        <v>－</v>
      </c>
      <c r="AB71" s="2" t="str">
        <f>"－"</f>
        <v>－</v>
      </c>
      <c r="AC71" s="1" t="str">
        <f>"－"</f>
        <v>－</v>
      </c>
    </row>
    <row r="72">
      <c r="A72" s="9" t="s">
        <v>46</v>
      </c>
      <c r="B72" s="8" t="s">
        <v>318</v>
      </c>
      <c r="C72" s="8" t="s">
        <v>319</v>
      </c>
      <c r="D72" s="8" t="s">
        <v>307</v>
      </c>
      <c r="E72" s="7" t="s">
        <v>334</v>
      </c>
      <c r="F72" s="7" t="s">
        <v>335</v>
      </c>
      <c r="G72" s="3"/>
      <c r="H72" s="6" t="s">
        <v>134</v>
      </c>
      <c r="I72" s="3"/>
      <c r="J72" s="6" t="s">
        <v>134</v>
      </c>
      <c r="K72" s="3"/>
      <c r="L72" s="6"/>
      <c r="M72" s="3"/>
      <c r="N72" s="6" t="s">
        <v>134</v>
      </c>
      <c r="O72" s="3"/>
      <c r="P72" s="6"/>
      <c r="Q72" s="3"/>
      <c r="R72" s="6" t="s">
        <v>134</v>
      </c>
      <c r="S72" s="5" t="n">
        <f>241.73</f>
        <v>241.73</v>
      </c>
      <c r="T72" s="4" t="str">
        <f>"－"</f>
        <v>－</v>
      </c>
      <c r="U72" s="4"/>
      <c r="V72" s="4"/>
      <c r="W72" s="4" t="str">
        <f>"－"</f>
        <v>－</v>
      </c>
      <c r="X72" s="4"/>
      <c r="Y72" s="4"/>
      <c r="Z72" s="3"/>
      <c r="AA72" s="2" t="str">
        <f>"－"</f>
        <v>－</v>
      </c>
      <c r="AB72" s="2" t="str">
        <f>"－"</f>
        <v>－</v>
      </c>
      <c r="AC72" s="1" t="str">
        <f>"－"</f>
        <v>－</v>
      </c>
    </row>
    <row r="73">
      <c r="A73" s="9" t="s">
        <v>46</v>
      </c>
      <c r="B73" s="8" t="s">
        <v>318</v>
      </c>
      <c r="C73" s="8" t="s">
        <v>319</v>
      </c>
      <c r="D73" s="8" t="s">
        <v>84</v>
      </c>
      <c r="E73" s="7" t="s">
        <v>336</v>
      </c>
      <c r="F73" s="7" t="s">
        <v>337</v>
      </c>
      <c r="G73" s="3"/>
      <c r="H73" s="6" t="s">
        <v>134</v>
      </c>
      <c r="I73" s="3"/>
      <c r="J73" s="6" t="s">
        <v>134</v>
      </c>
      <c r="K73" s="3"/>
      <c r="L73" s="6"/>
      <c r="M73" s="3"/>
      <c r="N73" s="6" t="s">
        <v>134</v>
      </c>
      <c r="O73" s="3"/>
      <c r="P73" s="6"/>
      <c r="Q73" s="3"/>
      <c r="R73" s="6" t="s">
        <v>134</v>
      </c>
      <c r="S73" s="5" t="n">
        <f>241.73</f>
        <v>241.73</v>
      </c>
      <c r="T73" s="4" t="str">
        <f>"－"</f>
        <v>－</v>
      </c>
      <c r="U73" s="4"/>
      <c r="V73" s="4"/>
      <c r="W73" s="4" t="str">
        <f>"－"</f>
        <v>－</v>
      </c>
      <c r="X73" s="4"/>
      <c r="Y73" s="4"/>
      <c r="Z73" s="3"/>
      <c r="AA73" s="2" t="str">
        <f>"－"</f>
        <v>－</v>
      </c>
      <c r="AB73" s="2" t="str">
        <f>"－"</f>
        <v>－</v>
      </c>
      <c r="AC73" s="1" t="str">
        <f>"－"</f>
        <v>－</v>
      </c>
    </row>
    <row r="74">
      <c r="A74" s="9" t="s">
        <v>46</v>
      </c>
      <c r="B74" s="8" t="s">
        <v>318</v>
      </c>
      <c r="C74" s="8" t="s">
        <v>319</v>
      </c>
      <c r="D74" s="8" t="s">
        <v>311</v>
      </c>
      <c r="E74" s="7" t="s">
        <v>338</v>
      </c>
      <c r="F74" s="7" t="s">
        <v>339</v>
      </c>
      <c r="G74" s="3"/>
      <c r="H74" s="6" t="s">
        <v>134</v>
      </c>
      <c r="I74" s="3"/>
      <c r="J74" s="6" t="s">
        <v>134</v>
      </c>
      <c r="K74" s="3"/>
      <c r="L74" s="6"/>
      <c r="M74" s="3"/>
      <c r="N74" s="6" t="s">
        <v>134</v>
      </c>
      <c r="O74" s="3"/>
      <c r="P74" s="6"/>
      <c r="Q74" s="3"/>
      <c r="R74" s="6" t="s">
        <v>134</v>
      </c>
      <c r="S74" s="5" t="n">
        <f>241.73</f>
        <v>241.73</v>
      </c>
      <c r="T74" s="4" t="str">
        <f>"－"</f>
        <v>－</v>
      </c>
      <c r="U74" s="4"/>
      <c r="V74" s="4"/>
      <c r="W74" s="4" t="str">
        <f>"－"</f>
        <v>－</v>
      </c>
      <c r="X74" s="4"/>
      <c r="Y74" s="4"/>
      <c r="Z74" s="3"/>
      <c r="AA74" s="2" t="str">
        <f>"－"</f>
        <v>－</v>
      </c>
      <c r="AB74" s="2" t="str">
        <f>"－"</f>
        <v>－</v>
      </c>
      <c r="AC74" s="1" t="str">
        <f>"－"</f>
        <v>－</v>
      </c>
    </row>
    <row r="75">
      <c r="A75" s="9" t="s">
        <v>46</v>
      </c>
      <c r="B75" s="8" t="s">
        <v>318</v>
      </c>
      <c r="C75" s="8" t="s">
        <v>319</v>
      </c>
      <c r="D75" s="8" t="s">
        <v>91</v>
      </c>
      <c r="E75" s="7" t="s">
        <v>340</v>
      </c>
      <c r="F75" s="7" t="s">
        <v>341</v>
      </c>
      <c r="G75" s="3"/>
      <c r="H75" s="6" t="s">
        <v>134</v>
      </c>
      <c r="I75" s="3"/>
      <c r="J75" s="6" t="s">
        <v>134</v>
      </c>
      <c r="K75" s="3"/>
      <c r="L75" s="6"/>
      <c r="M75" s="3"/>
      <c r="N75" s="6" t="s">
        <v>134</v>
      </c>
      <c r="O75" s="3"/>
      <c r="P75" s="6"/>
      <c r="Q75" s="3"/>
      <c r="R75" s="6" t="s">
        <v>134</v>
      </c>
      <c r="S75" s="5" t="n">
        <f>241.73</f>
        <v>241.73</v>
      </c>
      <c r="T75" s="4" t="str">
        <f>"－"</f>
        <v>－</v>
      </c>
      <c r="U75" s="4"/>
      <c r="V75" s="4"/>
      <c r="W75" s="4" t="str">
        <f>"－"</f>
        <v>－</v>
      </c>
      <c r="X75" s="4"/>
      <c r="Y75" s="4"/>
      <c r="Z75" s="3"/>
      <c r="AA75" s="2" t="str">
        <f>"－"</f>
        <v>－</v>
      </c>
      <c r="AB75" s="2" t="str">
        <f>"－"</f>
        <v>－</v>
      </c>
      <c r="AC75" s="1" t="str">
        <f>"－"</f>
        <v>－</v>
      </c>
    </row>
    <row r="76">
      <c r="A76" s="9" t="s">
        <v>46</v>
      </c>
      <c r="B76" s="8" t="s">
        <v>318</v>
      </c>
      <c r="C76" s="8" t="s">
        <v>319</v>
      </c>
      <c r="D76" s="8" t="s">
        <v>315</v>
      </c>
      <c r="E76" s="7" t="s">
        <v>239</v>
      </c>
      <c r="F76" s="7" t="s">
        <v>342</v>
      </c>
      <c r="G76" s="3"/>
      <c r="H76" s="6" t="s">
        <v>134</v>
      </c>
      <c r="I76" s="3"/>
      <c r="J76" s="6" t="s">
        <v>134</v>
      </c>
      <c r="K76" s="3"/>
      <c r="L76" s="6"/>
      <c r="M76" s="3"/>
      <c r="N76" s="6" t="s">
        <v>134</v>
      </c>
      <c r="O76" s="3"/>
      <c r="P76" s="6"/>
      <c r="Q76" s="3"/>
      <c r="R76" s="6" t="s">
        <v>134</v>
      </c>
      <c r="S76" s="5" t="n">
        <f>241.73</f>
        <v>241.73</v>
      </c>
      <c r="T76" s="4" t="str">
        <f>"－"</f>
        <v>－</v>
      </c>
      <c r="U76" s="4"/>
      <c r="V76" s="4"/>
      <c r="W76" s="4" t="str">
        <f>"－"</f>
        <v>－</v>
      </c>
      <c r="X76" s="4"/>
      <c r="Y76" s="4"/>
      <c r="Z76" s="3"/>
      <c r="AA76" s="2" t="str">
        <f>"－"</f>
        <v>－</v>
      </c>
      <c r="AB76" s="2" t="str">
        <f>"－"</f>
        <v>－</v>
      </c>
      <c r="AC76" s="1" t="str">
        <f>"－"</f>
        <v>－</v>
      </c>
    </row>
    <row r="77">
      <c r="A77" s="9" t="s">
        <v>46</v>
      </c>
      <c r="B77" s="8" t="s">
        <v>343</v>
      </c>
      <c r="C77" s="8" t="s">
        <v>344</v>
      </c>
      <c r="D77" s="8" t="s">
        <v>243</v>
      </c>
      <c r="E77" s="7" t="s">
        <v>345</v>
      </c>
      <c r="F77" s="7" t="s">
        <v>346</v>
      </c>
      <c r="G77" s="3" t="s">
        <v>52</v>
      </c>
      <c r="H77" s="6" t="s">
        <v>347</v>
      </c>
      <c r="I77" s="3" t="s">
        <v>153</v>
      </c>
      <c r="J77" s="6" t="s">
        <v>348</v>
      </c>
      <c r="K77" s="3"/>
      <c r="L77" s="6"/>
      <c r="M77" s="3" t="s">
        <v>52</v>
      </c>
      <c r="N77" s="6" t="s">
        <v>349</v>
      </c>
      <c r="O77" s="3"/>
      <c r="P77" s="6"/>
      <c r="Q77" s="3" t="s">
        <v>59</v>
      </c>
      <c r="R77" s="6" t="s">
        <v>350</v>
      </c>
      <c r="S77" s="5" t="n">
        <f>14540.45</f>
        <v>14540.45</v>
      </c>
      <c r="T77" s="4" t="n">
        <f>1118</f>
        <v>1118.0</v>
      </c>
      <c r="U77" s="4"/>
      <c r="V77" s="4"/>
      <c r="W77" s="4" t="n">
        <f>1652451000</f>
        <v>1.652451E9</v>
      </c>
      <c r="X77" s="4"/>
      <c r="Y77" s="4"/>
      <c r="Z77" s="3"/>
      <c r="AA77" s="2" t="n">
        <f>608</f>
        <v>608.0</v>
      </c>
      <c r="AB77" s="2" t="str">
        <f>"－"</f>
        <v>－</v>
      </c>
      <c r="AC77" s="1" t="n">
        <f>19</f>
        <v>19.0</v>
      </c>
    </row>
    <row r="78">
      <c r="A78" s="9" t="s">
        <v>46</v>
      </c>
      <c r="B78" s="8" t="s">
        <v>343</v>
      </c>
      <c r="C78" s="8" t="s">
        <v>344</v>
      </c>
      <c r="D78" s="8" t="s">
        <v>253</v>
      </c>
      <c r="E78" s="7" t="s">
        <v>345</v>
      </c>
      <c r="F78" s="7" t="s">
        <v>351</v>
      </c>
      <c r="G78" s="3" t="s">
        <v>167</v>
      </c>
      <c r="H78" s="6" t="s">
        <v>352</v>
      </c>
      <c r="I78" s="3" t="s">
        <v>153</v>
      </c>
      <c r="J78" s="6" t="s">
        <v>353</v>
      </c>
      <c r="K78" s="3"/>
      <c r="L78" s="6"/>
      <c r="M78" s="3" t="s">
        <v>354</v>
      </c>
      <c r="N78" s="6" t="s">
        <v>355</v>
      </c>
      <c r="O78" s="3"/>
      <c r="P78" s="6"/>
      <c r="Q78" s="3" t="s">
        <v>59</v>
      </c>
      <c r="R78" s="6" t="s">
        <v>356</v>
      </c>
      <c r="S78" s="5" t="n">
        <f>15370</f>
        <v>15370.0</v>
      </c>
      <c r="T78" s="4" t="n">
        <f>595</f>
        <v>595.0</v>
      </c>
      <c r="U78" s="4"/>
      <c r="V78" s="4"/>
      <c r="W78" s="4" t="n">
        <f>936963500</f>
        <v>9.369635E8</v>
      </c>
      <c r="X78" s="4"/>
      <c r="Y78" s="4"/>
      <c r="Z78" s="3"/>
      <c r="AA78" s="2" t="n">
        <f>244</f>
        <v>244.0</v>
      </c>
      <c r="AB78" s="2" t="str">
        <f>"－"</f>
        <v>－</v>
      </c>
      <c r="AC78" s="1" t="n">
        <f>10</f>
        <v>10.0</v>
      </c>
    </row>
    <row r="79">
      <c r="A79" s="9" t="s">
        <v>46</v>
      </c>
      <c r="B79" s="8" t="s">
        <v>343</v>
      </c>
      <c r="C79" s="8" t="s">
        <v>344</v>
      </c>
      <c r="D79" s="8" t="s">
        <v>311</v>
      </c>
      <c r="E79" s="7" t="s">
        <v>345</v>
      </c>
      <c r="F79" s="7" t="s">
        <v>357</v>
      </c>
      <c r="G79" s="3"/>
      <c r="H79" s="6" t="s">
        <v>134</v>
      </c>
      <c r="I79" s="3"/>
      <c r="J79" s="6" t="s">
        <v>134</v>
      </c>
      <c r="K79" s="3"/>
      <c r="L79" s="6"/>
      <c r="M79" s="3"/>
      <c r="N79" s="6" t="s">
        <v>134</v>
      </c>
      <c r="O79" s="3"/>
      <c r="P79" s="6"/>
      <c r="Q79" s="3"/>
      <c r="R79" s="6" t="s">
        <v>134</v>
      </c>
      <c r="S79" s="5" t="n">
        <f>15463.64</f>
        <v>15463.64</v>
      </c>
      <c r="T79" s="4" t="str">
        <f>"－"</f>
        <v>－</v>
      </c>
      <c r="U79" s="4"/>
      <c r="V79" s="4"/>
      <c r="W79" s="4" t="str">
        <f>"－"</f>
        <v>－</v>
      </c>
      <c r="X79" s="4"/>
      <c r="Y79" s="4"/>
      <c r="Z79" s="3"/>
      <c r="AA79" s="2" t="str">
        <f>"－"</f>
        <v>－</v>
      </c>
      <c r="AB79" s="2" t="str">
        <f>"－"</f>
        <v>－</v>
      </c>
      <c r="AC79" s="1" t="str">
        <f>"－"</f>
        <v>－</v>
      </c>
    </row>
    <row r="80">
      <c r="A80" s="9" t="s">
        <v>46</v>
      </c>
      <c r="B80" s="8" t="s">
        <v>358</v>
      </c>
      <c r="C80" s="8" t="s">
        <v>359</v>
      </c>
      <c r="D80" s="8" t="s">
        <v>243</v>
      </c>
      <c r="E80" s="7" t="s">
        <v>360</v>
      </c>
      <c r="F80" s="7" t="s">
        <v>361</v>
      </c>
      <c r="G80" s="3" t="s">
        <v>56</v>
      </c>
      <c r="H80" s="6" t="s">
        <v>362</v>
      </c>
      <c r="I80" s="3" t="s">
        <v>105</v>
      </c>
      <c r="J80" s="6" t="s">
        <v>363</v>
      </c>
      <c r="K80" s="3"/>
      <c r="L80" s="6"/>
      <c r="M80" s="3" t="s">
        <v>56</v>
      </c>
      <c r="N80" s="6" t="s">
        <v>362</v>
      </c>
      <c r="O80" s="3"/>
      <c r="P80" s="6"/>
      <c r="Q80" s="3" t="s">
        <v>105</v>
      </c>
      <c r="R80" s="6" t="s">
        <v>363</v>
      </c>
      <c r="S80" s="5" t="n">
        <f>36935.45</f>
        <v>36935.45</v>
      </c>
      <c r="T80" s="4" t="n">
        <f>3</f>
        <v>3.0</v>
      </c>
      <c r="U80" s="4"/>
      <c r="V80" s="4"/>
      <c r="W80" s="4" t="n">
        <f>5389500</f>
        <v>5389500.0</v>
      </c>
      <c r="X80" s="4"/>
      <c r="Y80" s="4"/>
      <c r="Z80" s="3"/>
      <c r="AA80" s="2" t="n">
        <f>2</f>
        <v>2.0</v>
      </c>
      <c r="AB80" s="2" t="str">
        <f>"－"</f>
        <v>－</v>
      </c>
      <c r="AC80" s="1" t="n">
        <f>3</f>
        <v>3.0</v>
      </c>
    </row>
    <row r="81">
      <c r="A81" s="9" t="s">
        <v>46</v>
      </c>
      <c r="B81" s="8" t="s">
        <v>358</v>
      </c>
      <c r="C81" s="8" t="s">
        <v>359</v>
      </c>
      <c r="D81" s="8" t="s">
        <v>248</v>
      </c>
      <c r="E81" s="7" t="s">
        <v>364</v>
      </c>
      <c r="F81" s="7" t="s">
        <v>365</v>
      </c>
      <c r="G81" s="3"/>
      <c r="H81" s="6" t="s">
        <v>134</v>
      </c>
      <c r="I81" s="3"/>
      <c r="J81" s="6" t="s">
        <v>134</v>
      </c>
      <c r="K81" s="3"/>
      <c r="L81" s="6"/>
      <c r="M81" s="3"/>
      <c r="N81" s="6" t="s">
        <v>134</v>
      </c>
      <c r="O81" s="3"/>
      <c r="P81" s="6"/>
      <c r="Q81" s="3"/>
      <c r="R81" s="6" t="s">
        <v>134</v>
      </c>
      <c r="S81" s="5" t="n">
        <f>38500</f>
        <v>38500.0</v>
      </c>
      <c r="T81" s="4" t="str">
        <f>"－"</f>
        <v>－</v>
      </c>
      <c r="U81" s="4"/>
      <c r="V81" s="4"/>
      <c r="W81" s="4" t="str">
        <f>"－"</f>
        <v>－</v>
      </c>
      <c r="X81" s="4"/>
      <c r="Y81" s="4"/>
      <c r="Z81" s="3"/>
      <c r="AA81" s="2" t="str">
        <f>"－"</f>
        <v>－</v>
      </c>
      <c r="AB81" s="2" t="str">
        <f>"－"</f>
        <v>－</v>
      </c>
      <c r="AC81" s="1" t="str">
        <f>"－"</f>
        <v>－</v>
      </c>
    </row>
    <row r="82">
      <c r="A82" s="9" t="s">
        <v>46</v>
      </c>
      <c r="B82" s="8" t="s">
        <v>358</v>
      </c>
      <c r="C82" s="8" t="s">
        <v>359</v>
      </c>
      <c r="D82" s="8" t="s">
        <v>253</v>
      </c>
      <c r="E82" s="7" t="s">
        <v>366</v>
      </c>
      <c r="F82" s="7" t="s">
        <v>367</v>
      </c>
      <c r="G82" s="3"/>
      <c r="H82" s="6" t="s">
        <v>134</v>
      </c>
      <c r="I82" s="3"/>
      <c r="J82" s="6" t="s">
        <v>134</v>
      </c>
      <c r="K82" s="3"/>
      <c r="L82" s="6"/>
      <c r="M82" s="3"/>
      <c r="N82" s="6" t="s">
        <v>134</v>
      </c>
      <c r="O82" s="3"/>
      <c r="P82" s="6"/>
      <c r="Q82" s="3"/>
      <c r="R82" s="6" t="s">
        <v>134</v>
      </c>
      <c r="S82" s="5" t="n">
        <f>36800</f>
        <v>36800.0</v>
      </c>
      <c r="T82" s="4" t="str">
        <f>"－"</f>
        <v>－</v>
      </c>
      <c r="U82" s="4"/>
      <c r="V82" s="4"/>
      <c r="W82" s="4" t="str">
        <f>"－"</f>
        <v>－</v>
      </c>
      <c r="X82" s="4"/>
      <c r="Y82" s="4"/>
      <c r="Z82" s="3"/>
      <c r="AA82" s="2" t="n">
        <f>3</f>
        <v>3.0</v>
      </c>
      <c r="AB82" s="2" t="str">
        <f>"－"</f>
        <v>－</v>
      </c>
      <c r="AC82" s="1" t="str">
        <f>"－"</f>
        <v>－</v>
      </c>
    </row>
    <row r="83">
      <c r="A83" s="9" t="s">
        <v>46</v>
      </c>
      <c r="B83" s="8" t="s">
        <v>358</v>
      </c>
      <c r="C83" s="8" t="s">
        <v>359</v>
      </c>
      <c r="D83" s="8" t="s">
        <v>307</v>
      </c>
      <c r="E83" s="7" t="s">
        <v>368</v>
      </c>
      <c r="F83" s="7" t="s">
        <v>369</v>
      </c>
      <c r="G83" s="3" t="s">
        <v>176</v>
      </c>
      <c r="H83" s="6" t="s">
        <v>370</v>
      </c>
      <c r="I83" s="3" t="s">
        <v>176</v>
      </c>
      <c r="J83" s="6" t="s">
        <v>370</v>
      </c>
      <c r="K83" s="3"/>
      <c r="L83" s="6"/>
      <c r="M83" s="3" t="s">
        <v>176</v>
      </c>
      <c r="N83" s="6" t="s">
        <v>371</v>
      </c>
      <c r="O83" s="3"/>
      <c r="P83" s="6"/>
      <c r="Q83" s="3" t="s">
        <v>176</v>
      </c>
      <c r="R83" s="6" t="s">
        <v>371</v>
      </c>
      <c r="S83" s="5" t="n">
        <f>37604.55</f>
        <v>37604.55</v>
      </c>
      <c r="T83" s="4" t="n">
        <f>2</f>
        <v>2.0</v>
      </c>
      <c r="U83" s="4"/>
      <c r="V83" s="4"/>
      <c r="W83" s="4" t="n">
        <f>3795000</f>
        <v>3795000.0</v>
      </c>
      <c r="X83" s="4"/>
      <c r="Y83" s="4"/>
      <c r="Z83" s="3"/>
      <c r="AA83" s="2" t="n">
        <f>7</f>
        <v>7.0</v>
      </c>
      <c r="AB83" s="2" t="str">
        <f>"－"</f>
        <v>－</v>
      </c>
      <c r="AC83" s="1" t="n">
        <f>1</f>
        <v>1.0</v>
      </c>
    </row>
    <row r="84">
      <c r="A84" s="9" t="s">
        <v>46</v>
      </c>
      <c r="B84" s="8" t="s">
        <v>358</v>
      </c>
      <c r="C84" s="8" t="s">
        <v>359</v>
      </c>
      <c r="D84" s="8" t="s">
        <v>311</v>
      </c>
      <c r="E84" s="7" t="s">
        <v>372</v>
      </c>
      <c r="F84" s="7" t="s">
        <v>373</v>
      </c>
      <c r="G84" s="3"/>
      <c r="H84" s="6" t="s">
        <v>134</v>
      </c>
      <c r="I84" s="3"/>
      <c r="J84" s="6" t="s">
        <v>134</v>
      </c>
      <c r="K84" s="3"/>
      <c r="L84" s="6"/>
      <c r="M84" s="3"/>
      <c r="N84" s="6" t="s">
        <v>134</v>
      </c>
      <c r="O84" s="3"/>
      <c r="P84" s="6"/>
      <c r="Q84" s="3"/>
      <c r="R84" s="6" t="s">
        <v>134</v>
      </c>
      <c r="S84" s="5" t="n">
        <f>39000</f>
        <v>39000.0</v>
      </c>
      <c r="T84" s="4" t="str">
        <f>"－"</f>
        <v>－</v>
      </c>
      <c r="U84" s="4"/>
      <c r="V84" s="4"/>
      <c r="W84" s="4" t="str">
        <f>"－"</f>
        <v>－</v>
      </c>
      <c r="X84" s="4"/>
      <c r="Y84" s="4"/>
      <c r="Z84" s="3"/>
      <c r="AA84" s="2" t="n">
        <f>1</f>
        <v>1.0</v>
      </c>
      <c r="AB84" s="2" t="str">
        <f>"－"</f>
        <v>－</v>
      </c>
      <c r="AC84" s="1" t="str">
        <f>"－"</f>
        <v>－</v>
      </c>
    </row>
    <row r="85">
      <c r="A85" s="9" t="s">
        <v>46</v>
      </c>
      <c r="B85" s="8" t="s">
        <v>358</v>
      </c>
      <c r="C85" s="8" t="s">
        <v>359</v>
      </c>
      <c r="D85" s="8" t="s">
        <v>315</v>
      </c>
      <c r="E85" s="7" t="s">
        <v>374</v>
      </c>
      <c r="F85" s="7" t="s">
        <v>375</v>
      </c>
      <c r="G85" s="3"/>
      <c r="H85" s="6" t="s">
        <v>134</v>
      </c>
      <c r="I85" s="3"/>
      <c r="J85" s="6" t="s">
        <v>134</v>
      </c>
      <c r="K85" s="3"/>
      <c r="L85" s="6"/>
      <c r="M85" s="3"/>
      <c r="N85" s="6" t="s">
        <v>134</v>
      </c>
      <c r="O85" s="3"/>
      <c r="P85" s="6"/>
      <c r="Q85" s="3"/>
      <c r="R85" s="6" t="s">
        <v>134</v>
      </c>
      <c r="S85" s="5" t="n">
        <f>39000</f>
        <v>39000.0</v>
      </c>
      <c r="T85" s="4" t="str">
        <f>"－"</f>
        <v>－</v>
      </c>
      <c r="U85" s="4"/>
      <c r="V85" s="4"/>
      <c r="W85" s="4" t="str">
        <f>"－"</f>
        <v>－</v>
      </c>
      <c r="X85" s="4"/>
      <c r="Y85" s="4"/>
      <c r="Z85" s="3"/>
      <c r="AA85" s="2" t="str">
        <f>"－"</f>
        <v>－</v>
      </c>
      <c r="AB85" s="2" t="str">
        <f>"－"</f>
        <v>－</v>
      </c>
      <c r="AC85" s="1" t="str">
        <f>"－"</f>
        <v>－</v>
      </c>
    </row>
    <row r="86">
      <c r="A86" s="9" t="s">
        <v>46</v>
      </c>
      <c r="B86" s="8" t="s">
        <v>376</v>
      </c>
      <c r="C86" s="8" t="s">
        <v>377</v>
      </c>
      <c r="D86" s="8" t="s">
        <v>49</v>
      </c>
      <c r="E86" s="7" t="s">
        <v>360</v>
      </c>
      <c r="F86" s="7" t="s">
        <v>361</v>
      </c>
      <c r="G86" s="3"/>
      <c r="H86" s="6" t="s">
        <v>134</v>
      </c>
      <c r="I86" s="3"/>
      <c r="J86" s="6" t="s">
        <v>134</v>
      </c>
      <c r="K86" s="3"/>
      <c r="L86" s="6"/>
      <c r="M86" s="3"/>
      <c r="N86" s="6" t="s">
        <v>134</v>
      </c>
      <c r="O86" s="3"/>
      <c r="P86" s="6"/>
      <c r="Q86" s="3"/>
      <c r="R86" s="6" t="s">
        <v>134</v>
      </c>
      <c r="S86" s="5" t="n">
        <f>64000</f>
        <v>64000.0</v>
      </c>
      <c r="T86" s="4" t="str">
        <f>"－"</f>
        <v>－</v>
      </c>
      <c r="U86" s="4"/>
      <c r="V86" s="4"/>
      <c r="W86" s="4" t="str">
        <f>"－"</f>
        <v>－</v>
      </c>
      <c r="X86" s="4"/>
      <c r="Y86" s="4"/>
      <c r="Z86" s="3"/>
      <c r="AA86" s="2" t="str">
        <f>"－"</f>
        <v>－</v>
      </c>
      <c r="AB86" s="2" t="str">
        <f>"－"</f>
        <v>－</v>
      </c>
      <c r="AC86" s="1" t="str">
        <f>"－"</f>
        <v>－</v>
      </c>
    </row>
    <row r="87">
      <c r="A87" s="9" t="s">
        <v>46</v>
      </c>
      <c r="B87" s="8" t="s">
        <v>376</v>
      </c>
      <c r="C87" s="8" t="s">
        <v>377</v>
      </c>
      <c r="D87" s="8" t="s">
        <v>61</v>
      </c>
      <c r="E87" s="7" t="s">
        <v>364</v>
      </c>
      <c r="F87" s="7" t="s">
        <v>365</v>
      </c>
      <c r="G87" s="3"/>
      <c r="H87" s="6" t="s">
        <v>134</v>
      </c>
      <c r="I87" s="3"/>
      <c r="J87" s="6" t="s">
        <v>134</v>
      </c>
      <c r="K87" s="3"/>
      <c r="L87" s="6"/>
      <c r="M87" s="3"/>
      <c r="N87" s="6" t="s">
        <v>134</v>
      </c>
      <c r="O87" s="3"/>
      <c r="P87" s="6"/>
      <c r="Q87" s="3"/>
      <c r="R87" s="6" t="s">
        <v>134</v>
      </c>
      <c r="S87" s="5" t="n">
        <f>64000</f>
        <v>64000.0</v>
      </c>
      <c r="T87" s="4" t="str">
        <f>"－"</f>
        <v>－</v>
      </c>
      <c r="U87" s="4"/>
      <c r="V87" s="4"/>
      <c r="W87" s="4" t="str">
        <f>"－"</f>
        <v>－</v>
      </c>
      <c r="X87" s="4"/>
      <c r="Y87" s="4"/>
      <c r="Z87" s="3"/>
      <c r="AA87" s="2" t="str">
        <f>"－"</f>
        <v>－</v>
      </c>
      <c r="AB87" s="2" t="str">
        <f>"－"</f>
        <v>－</v>
      </c>
      <c r="AC87" s="1" t="str">
        <f>"－"</f>
        <v>－</v>
      </c>
    </row>
    <row r="88">
      <c r="A88" s="9" t="s">
        <v>46</v>
      </c>
      <c r="B88" s="8" t="s">
        <v>376</v>
      </c>
      <c r="C88" s="8" t="s">
        <v>377</v>
      </c>
      <c r="D88" s="8" t="s">
        <v>68</v>
      </c>
      <c r="E88" s="7" t="s">
        <v>366</v>
      </c>
      <c r="F88" s="7" t="s">
        <v>367</v>
      </c>
      <c r="G88" s="3"/>
      <c r="H88" s="6" t="s">
        <v>134</v>
      </c>
      <c r="I88" s="3"/>
      <c r="J88" s="6" t="s">
        <v>134</v>
      </c>
      <c r="K88" s="3"/>
      <c r="L88" s="6"/>
      <c r="M88" s="3"/>
      <c r="N88" s="6" t="s">
        <v>134</v>
      </c>
      <c r="O88" s="3"/>
      <c r="P88" s="6"/>
      <c r="Q88" s="3"/>
      <c r="R88" s="6" t="s">
        <v>134</v>
      </c>
      <c r="S88" s="5" t="n">
        <f>64000</f>
        <v>64000.0</v>
      </c>
      <c r="T88" s="4" t="str">
        <f>"－"</f>
        <v>－</v>
      </c>
      <c r="U88" s="4"/>
      <c r="V88" s="4"/>
      <c r="W88" s="4" t="str">
        <f>"－"</f>
        <v>－</v>
      </c>
      <c r="X88" s="4"/>
      <c r="Y88" s="4"/>
      <c r="Z88" s="3"/>
      <c r="AA88" s="2" t="str">
        <f>"－"</f>
        <v>－</v>
      </c>
      <c r="AB88" s="2" t="str">
        <f>"－"</f>
        <v>－</v>
      </c>
      <c r="AC88" s="1" t="str">
        <f>"－"</f>
        <v>－</v>
      </c>
    </row>
    <row r="89">
      <c r="A89" s="9" t="s">
        <v>46</v>
      </c>
      <c r="B89" s="8" t="s">
        <v>376</v>
      </c>
      <c r="C89" s="8" t="s">
        <v>377</v>
      </c>
      <c r="D89" s="8" t="s">
        <v>74</v>
      </c>
      <c r="E89" s="7" t="s">
        <v>368</v>
      </c>
      <c r="F89" s="7" t="s">
        <v>369</v>
      </c>
      <c r="G89" s="3"/>
      <c r="H89" s="6" t="s">
        <v>134</v>
      </c>
      <c r="I89" s="3"/>
      <c r="J89" s="6" t="s">
        <v>134</v>
      </c>
      <c r="K89" s="3"/>
      <c r="L89" s="6"/>
      <c r="M89" s="3"/>
      <c r="N89" s="6" t="s">
        <v>134</v>
      </c>
      <c r="O89" s="3"/>
      <c r="P89" s="6"/>
      <c r="Q89" s="3"/>
      <c r="R89" s="6" t="s">
        <v>134</v>
      </c>
      <c r="S89" s="5" t="n">
        <f>64000</f>
        <v>64000.0</v>
      </c>
      <c r="T89" s="4" t="str">
        <f>"－"</f>
        <v>－</v>
      </c>
      <c r="U89" s="4"/>
      <c r="V89" s="4"/>
      <c r="W89" s="4" t="str">
        <f>"－"</f>
        <v>－</v>
      </c>
      <c r="X89" s="4"/>
      <c r="Y89" s="4"/>
      <c r="Z89" s="3"/>
      <c r="AA89" s="2" t="str">
        <f>"－"</f>
        <v>－</v>
      </c>
      <c r="AB89" s="2" t="str">
        <f>"－"</f>
        <v>－</v>
      </c>
      <c r="AC89" s="1" t="str">
        <f>"－"</f>
        <v>－</v>
      </c>
    </row>
    <row r="90">
      <c r="A90" s="9" t="s">
        <v>46</v>
      </c>
      <c r="B90" s="8" t="s">
        <v>376</v>
      </c>
      <c r="C90" s="8" t="s">
        <v>377</v>
      </c>
      <c r="D90" s="8" t="s">
        <v>84</v>
      </c>
      <c r="E90" s="7" t="s">
        <v>372</v>
      </c>
      <c r="F90" s="7" t="s">
        <v>373</v>
      </c>
      <c r="G90" s="3"/>
      <c r="H90" s="6" t="s">
        <v>134</v>
      </c>
      <c r="I90" s="3"/>
      <c r="J90" s="6" t="s">
        <v>134</v>
      </c>
      <c r="K90" s="3"/>
      <c r="L90" s="6"/>
      <c r="M90" s="3"/>
      <c r="N90" s="6" t="s">
        <v>134</v>
      </c>
      <c r="O90" s="3"/>
      <c r="P90" s="6"/>
      <c r="Q90" s="3"/>
      <c r="R90" s="6" t="s">
        <v>134</v>
      </c>
      <c r="S90" s="5" t="n">
        <f>64000</f>
        <v>64000.0</v>
      </c>
      <c r="T90" s="4" t="str">
        <f>"－"</f>
        <v>－</v>
      </c>
      <c r="U90" s="4"/>
      <c r="V90" s="4"/>
      <c r="W90" s="4" t="str">
        <f>"－"</f>
        <v>－</v>
      </c>
      <c r="X90" s="4"/>
      <c r="Y90" s="4"/>
      <c r="Z90" s="3"/>
      <c r="AA90" s="2" t="str">
        <f>"－"</f>
        <v>－</v>
      </c>
      <c r="AB90" s="2" t="str">
        <f>"－"</f>
        <v>－</v>
      </c>
      <c r="AC90" s="1" t="str">
        <f>"－"</f>
        <v>－</v>
      </c>
    </row>
    <row r="91">
      <c r="A91" s="9" t="s">
        <v>46</v>
      </c>
      <c r="B91" s="8" t="s">
        <v>376</v>
      </c>
      <c r="C91" s="8" t="s">
        <v>377</v>
      </c>
      <c r="D91" s="8" t="s">
        <v>91</v>
      </c>
      <c r="E91" s="7" t="s">
        <v>374</v>
      </c>
      <c r="F91" s="7" t="s">
        <v>375</v>
      </c>
      <c r="G91" s="3"/>
      <c r="H91" s="6" t="s">
        <v>134</v>
      </c>
      <c r="I91" s="3"/>
      <c r="J91" s="6" t="s">
        <v>134</v>
      </c>
      <c r="K91" s="3"/>
      <c r="L91" s="6"/>
      <c r="M91" s="3"/>
      <c r="N91" s="6" t="s">
        <v>134</v>
      </c>
      <c r="O91" s="3"/>
      <c r="P91" s="6"/>
      <c r="Q91" s="3"/>
      <c r="R91" s="6" t="s">
        <v>134</v>
      </c>
      <c r="S91" s="5" t="n">
        <f>64000</f>
        <v>64000.0</v>
      </c>
      <c r="T91" s="4" t="str">
        <f>"－"</f>
        <v>－</v>
      </c>
      <c r="U91" s="4"/>
      <c r="V91" s="4"/>
      <c r="W91" s="4" t="str">
        <f>"－"</f>
        <v>－</v>
      </c>
      <c r="X91" s="4"/>
      <c r="Y91" s="4"/>
      <c r="Z91" s="3"/>
      <c r="AA91" s="2" t="str">
        <f>"－"</f>
        <v>－</v>
      </c>
      <c r="AB91" s="2" t="str">
        <f>"－"</f>
        <v>－</v>
      </c>
      <c r="AC91" s="1" t="str">
        <f>"－"</f>
        <v>－</v>
      </c>
    </row>
    <row r="92">
      <c r="A92" s="9" t="s">
        <v>46</v>
      </c>
      <c r="B92" s="8" t="s">
        <v>378</v>
      </c>
      <c r="C92" s="8" t="s">
        <v>379</v>
      </c>
      <c r="D92" s="8" t="s">
        <v>46</v>
      </c>
      <c r="E92" s="7" t="s">
        <v>380</v>
      </c>
      <c r="F92" s="7" t="s">
        <v>316</v>
      </c>
      <c r="G92" s="3"/>
      <c r="H92" s="6" t="s">
        <v>134</v>
      </c>
      <c r="I92" s="3"/>
      <c r="J92" s="6" t="s">
        <v>134</v>
      </c>
      <c r="K92" s="3"/>
      <c r="L92" s="6"/>
      <c r="M92" s="3"/>
      <c r="N92" s="6" t="s">
        <v>134</v>
      </c>
      <c r="O92" s="3"/>
      <c r="P92" s="6"/>
      <c r="Q92" s="3"/>
      <c r="R92" s="6" t="s">
        <v>134</v>
      </c>
      <c r="S92" s="5" t="n">
        <f>12300</f>
        <v>12300.0</v>
      </c>
      <c r="T92" s="4" t="str">
        <f>"－"</f>
        <v>－</v>
      </c>
      <c r="U92" s="4"/>
      <c r="V92" s="4"/>
      <c r="W92" s="4" t="str">
        <f>"－"</f>
        <v>－</v>
      </c>
      <c r="X92" s="4"/>
      <c r="Y92" s="4"/>
      <c r="Z92" s="3" t="s">
        <v>240</v>
      </c>
      <c r="AA92" s="2" t="str">
        <f>"－"</f>
        <v>－</v>
      </c>
      <c r="AB92" s="2" t="str">
        <f>"－"</f>
        <v>－</v>
      </c>
      <c r="AC92" s="1" t="str">
        <f>"－"</f>
        <v>－</v>
      </c>
    </row>
    <row r="93">
      <c r="A93" s="9" t="s">
        <v>46</v>
      </c>
      <c r="B93" s="8" t="s">
        <v>378</v>
      </c>
      <c r="C93" s="8" t="s">
        <v>379</v>
      </c>
      <c r="D93" s="8" t="s">
        <v>49</v>
      </c>
      <c r="E93" s="7" t="s">
        <v>75</v>
      </c>
      <c r="F93" s="7" t="s">
        <v>51</v>
      </c>
      <c r="G93" s="3"/>
      <c r="H93" s="6" t="s">
        <v>134</v>
      </c>
      <c r="I93" s="3"/>
      <c r="J93" s="6" t="s">
        <v>134</v>
      </c>
      <c r="K93" s="3"/>
      <c r="L93" s="6"/>
      <c r="M93" s="3"/>
      <c r="N93" s="6" t="s">
        <v>134</v>
      </c>
      <c r="O93" s="3"/>
      <c r="P93" s="6"/>
      <c r="Q93" s="3"/>
      <c r="R93" s="6" t="s">
        <v>134</v>
      </c>
      <c r="S93" s="5" t="n">
        <f>12300</f>
        <v>12300.0</v>
      </c>
      <c r="T93" s="4" t="str">
        <f>"－"</f>
        <v>－</v>
      </c>
      <c r="U93" s="4"/>
      <c r="V93" s="4"/>
      <c r="W93" s="4" t="str">
        <f>"－"</f>
        <v>－</v>
      </c>
      <c r="X93" s="4"/>
      <c r="Y93" s="4"/>
      <c r="Z93" s="3"/>
      <c r="AA93" s="2" t="str">
        <f>"－"</f>
        <v>－</v>
      </c>
      <c r="AB93" s="2" t="str">
        <f>"－"</f>
        <v>－</v>
      </c>
      <c r="AC93" s="1" t="str">
        <f>"－"</f>
        <v>－</v>
      </c>
    </row>
    <row r="94">
      <c r="A94" s="9" t="s">
        <v>46</v>
      </c>
      <c r="B94" s="8" t="s">
        <v>378</v>
      </c>
      <c r="C94" s="8" t="s">
        <v>379</v>
      </c>
      <c r="D94" s="8" t="s">
        <v>243</v>
      </c>
      <c r="E94" s="7" t="s">
        <v>381</v>
      </c>
      <c r="F94" s="7" t="s">
        <v>382</v>
      </c>
      <c r="G94" s="3"/>
      <c r="H94" s="6" t="s">
        <v>134</v>
      </c>
      <c r="I94" s="3"/>
      <c r="J94" s="6" t="s">
        <v>134</v>
      </c>
      <c r="K94" s="3"/>
      <c r="L94" s="6"/>
      <c r="M94" s="3"/>
      <c r="N94" s="6" t="s">
        <v>134</v>
      </c>
      <c r="O94" s="3"/>
      <c r="P94" s="6"/>
      <c r="Q94" s="3"/>
      <c r="R94" s="6" t="s">
        <v>134</v>
      </c>
      <c r="S94" s="5" t="n">
        <f>12300</f>
        <v>12300.0</v>
      </c>
      <c r="T94" s="4" t="str">
        <f>"－"</f>
        <v>－</v>
      </c>
      <c r="U94" s="4"/>
      <c r="V94" s="4"/>
      <c r="W94" s="4" t="str">
        <f>"－"</f>
        <v>－</v>
      </c>
      <c r="X94" s="4"/>
      <c r="Y94" s="4"/>
      <c r="Z94" s="3"/>
      <c r="AA94" s="2" t="str">
        <f>"－"</f>
        <v>－</v>
      </c>
      <c r="AB94" s="2" t="str">
        <f>"－"</f>
        <v>－</v>
      </c>
      <c r="AC94" s="1" t="str">
        <f>"－"</f>
        <v>－</v>
      </c>
    </row>
    <row r="95">
      <c r="A95" s="9" t="s">
        <v>46</v>
      </c>
      <c r="B95" s="8" t="s">
        <v>378</v>
      </c>
      <c r="C95" s="8" t="s">
        <v>379</v>
      </c>
      <c r="D95" s="8" t="s">
        <v>61</v>
      </c>
      <c r="E95" s="7" t="s">
        <v>85</v>
      </c>
      <c r="F95" s="7" t="s">
        <v>63</v>
      </c>
      <c r="G95" s="3"/>
      <c r="H95" s="6" t="s">
        <v>134</v>
      </c>
      <c r="I95" s="3"/>
      <c r="J95" s="6" t="s">
        <v>134</v>
      </c>
      <c r="K95" s="3"/>
      <c r="L95" s="6"/>
      <c r="M95" s="3"/>
      <c r="N95" s="6" t="s">
        <v>134</v>
      </c>
      <c r="O95" s="3"/>
      <c r="P95" s="6"/>
      <c r="Q95" s="3"/>
      <c r="R95" s="6" t="s">
        <v>134</v>
      </c>
      <c r="S95" s="5" t="n">
        <f>12300</f>
        <v>12300.0</v>
      </c>
      <c r="T95" s="4" t="str">
        <f>"－"</f>
        <v>－</v>
      </c>
      <c r="U95" s="4"/>
      <c r="V95" s="4"/>
      <c r="W95" s="4" t="str">
        <f>"－"</f>
        <v>－</v>
      </c>
      <c r="X95" s="4"/>
      <c r="Y95" s="4"/>
      <c r="Z95" s="3"/>
      <c r="AA95" s="2" t="str">
        <f>"－"</f>
        <v>－</v>
      </c>
      <c r="AB95" s="2" t="str">
        <f>"－"</f>
        <v>－</v>
      </c>
      <c r="AC95" s="1" t="str">
        <f>"－"</f>
        <v>－</v>
      </c>
    </row>
    <row r="96">
      <c r="A96" s="9" t="s">
        <v>46</v>
      </c>
      <c r="B96" s="8" t="s">
        <v>378</v>
      </c>
      <c r="C96" s="8" t="s">
        <v>379</v>
      </c>
      <c r="D96" s="8" t="s">
        <v>248</v>
      </c>
      <c r="E96" s="7" t="s">
        <v>383</v>
      </c>
      <c r="F96" s="7" t="s">
        <v>384</v>
      </c>
      <c r="G96" s="3"/>
      <c r="H96" s="6" t="s">
        <v>134</v>
      </c>
      <c r="I96" s="3"/>
      <c r="J96" s="6" t="s">
        <v>134</v>
      </c>
      <c r="K96" s="3"/>
      <c r="L96" s="6"/>
      <c r="M96" s="3"/>
      <c r="N96" s="6" t="s">
        <v>134</v>
      </c>
      <c r="O96" s="3"/>
      <c r="P96" s="6"/>
      <c r="Q96" s="3"/>
      <c r="R96" s="6" t="s">
        <v>134</v>
      </c>
      <c r="S96" s="5" t="n">
        <f>12300</f>
        <v>12300.0</v>
      </c>
      <c r="T96" s="4" t="str">
        <f>"－"</f>
        <v>－</v>
      </c>
      <c r="U96" s="4"/>
      <c r="V96" s="4"/>
      <c r="W96" s="4" t="str">
        <f>"－"</f>
        <v>－</v>
      </c>
      <c r="X96" s="4"/>
      <c r="Y96" s="4"/>
      <c r="Z96" s="3"/>
      <c r="AA96" s="2" t="str">
        <f>"－"</f>
        <v>－</v>
      </c>
      <c r="AB96" s="2" t="str">
        <f>"－"</f>
        <v>－</v>
      </c>
      <c r="AC96" s="1" t="str">
        <f>"－"</f>
        <v>－</v>
      </c>
    </row>
    <row r="97">
      <c r="A97" s="9" t="s">
        <v>46</v>
      </c>
      <c r="B97" s="8" t="s">
        <v>378</v>
      </c>
      <c r="C97" s="8" t="s">
        <v>379</v>
      </c>
      <c r="D97" s="8" t="s">
        <v>68</v>
      </c>
      <c r="E97" s="7" t="s">
        <v>92</v>
      </c>
      <c r="F97" s="7" t="s">
        <v>112</v>
      </c>
      <c r="G97" s="3"/>
      <c r="H97" s="6" t="s">
        <v>134</v>
      </c>
      <c r="I97" s="3"/>
      <c r="J97" s="6" t="s">
        <v>134</v>
      </c>
      <c r="K97" s="3"/>
      <c r="L97" s="6"/>
      <c r="M97" s="3"/>
      <c r="N97" s="6" t="s">
        <v>134</v>
      </c>
      <c r="O97" s="3"/>
      <c r="P97" s="6"/>
      <c r="Q97" s="3"/>
      <c r="R97" s="6" t="s">
        <v>134</v>
      </c>
      <c r="S97" s="5" t="n">
        <f>12300</f>
        <v>12300.0</v>
      </c>
      <c r="T97" s="4" t="str">
        <f>"－"</f>
        <v>－</v>
      </c>
      <c r="U97" s="4"/>
      <c r="V97" s="4"/>
      <c r="W97" s="4" t="str">
        <f>"－"</f>
        <v>－</v>
      </c>
      <c r="X97" s="4"/>
      <c r="Y97" s="4"/>
      <c r="Z97" s="3"/>
      <c r="AA97" s="2" t="str">
        <f>"－"</f>
        <v>－</v>
      </c>
      <c r="AB97" s="2" t="str">
        <f>"－"</f>
        <v>－</v>
      </c>
      <c r="AC97" s="1" t="str">
        <f>"－"</f>
        <v>－</v>
      </c>
    </row>
    <row r="98">
      <c r="A98" s="9" t="s">
        <v>46</v>
      </c>
      <c r="B98" s="8" t="s">
        <v>378</v>
      </c>
      <c r="C98" s="8" t="s">
        <v>379</v>
      </c>
      <c r="D98" s="8" t="s">
        <v>253</v>
      </c>
      <c r="E98" s="7" t="s">
        <v>385</v>
      </c>
      <c r="F98" s="7" t="s">
        <v>386</v>
      </c>
      <c r="G98" s="3"/>
      <c r="H98" s="6" t="s">
        <v>134</v>
      </c>
      <c r="I98" s="3"/>
      <c r="J98" s="6" t="s">
        <v>134</v>
      </c>
      <c r="K98" s="3"/>
      <c r="L98" s="6"/>
      <c r="M98" s="3"/>
      <c r="N98" s="6" t="s">
        <v>134</v>
      </c>
      <c r="O98" s="3"/>
      <c r="P98" s="6"/>
      <c r="Q98" s="3"/>
      <c r="R98" s="6" t="s">
        <v>134</v>
      </c>
      <c r="S98" s="5" t="n">
        <f>12300</f>
        <v>12300.0</v>
      </c>
      <c r="T98" s="4" t="str">
        <f>"－"</f>
        <v>－</v>
      </c>
      <c r="U98" s="4"/>
      <c r="V98" s="4"/>
      <c r="W98" s="4" t="str">
        <f>"－"</f>
        <v>－</v>
      </c>
      <c r="X98" s="4"/>
      <c r="Y98" s="4"/>
      <c r="Z98" s="3"/>
      <c r="AA98" s="2" t="str">
        <f>"－"</f>
        <v>－</v>
      </c>
      <c r="AB98" s="2" t="str">
        <f>"－"</f>
        <v>－</v>
      </c>
      <c r="AC98" s="1" t="str">
        <f>"－"</f>
        <v>－</v>
      </c>
    </row>
  </sheetData>
  <mergeCells count="32">
    <mergeCell ref="A1:J1"/>
    <mergeCell ref="A2:C2"/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S3:S5"/>
    <mergeCell ref="Z3:AA5"/>
    <mergeCell ref="AB3:AB5"/>
    <mergeCell ref="T3:V3"/>
    <mergeCell ref="W3:Y3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2020-10-20T00:01:10Z</cp:lastPrinted>
  <dcterms:modified xsi:type="dcterms:W3CDTF">2020-10-20T00:01:15Z</dcterms:modified>
</cp:coreProperties>
</file>