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revIDLastSave="0" documentId="13_ncr:1_{29C00D0C-E872-4FB8-9B0B-A6C68DBDDDA6}" xr6:coauthVersionLast="45" xr6:coauthVersionMax="45" xr10:uidLastSave="{00000000-0000-0000-0000-000000000000}"/>
  <bookViews>
    <workbookView xWindow="20370" yWindow="-120" windowWidth="19440" windowHeight="15000" xr2:uid="{00000000-000D-0000-FFFF-FFFF00000000}"/>
  </bookViews>
  <sheets>
    <sheet name="BO_DM0007" sheetId="9" r:id="rId1"/>
  </sheets>
  <definedNames>
    <definedName name="_xlnm.Print_Titles" localSheetId="0">BO_DM0007!$1:$6</definedName>
  </definedNames>
  <calcPr calcId="191029"/>
</workbook>
</file>

<file path=xl/calcChain.xml><?xml version="1.0" encoding="utf-8"?>
<calcChain xmlns="http://schemas.openxmlformats.org/spreadsheetml/2006/main">
  <c r="AA2" i="9" l="1"/>
</calcChain>
</file>

<file path=xl/sharedStrings.xml><?xml version="1.0" encoding="utf-8"?>
<sst xmlns="http://schemas.openxmlformats.org/spreadsheetml/2006/main" count="2462" uniqueCount="367">
  <si>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</si>
  <si>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</si>
  <si>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</si>
  <si>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</si>
  <si>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</si>
  <si>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</si>
  <si>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</si>
  <si>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</si>
  <si>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</si>
  <si>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</si>
  <si>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</si>
  <si>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</si>
  <si>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</si>
  <si>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</si>
  <si>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</si>
  <si>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</si>
  <si>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</si>
  <si>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</si>
  <si>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</si>
  <si>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</si>
  <si>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</si>
  <si>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</si>
  <si>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</si>
  <si>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</si>
  <si>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</si>
  <si>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</si>
  <si>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</si>
  <si>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</si>
  <si>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</si>
  <si>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</si>
  <si>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</si>
  <si>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</si>
  <si>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</si>
  <si>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</si>
  <si>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</si>
  <si>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</si>
  <si>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</si>
  <si>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</si>
  <si>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</si>
  <si>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</si>
  <si>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</si>
  <si>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</si>
  <si>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</si>
  <si>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</si>
  <si>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</si>
  <si>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</si>
  <si>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</si>
  <si>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</si>
  <si>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</si>
  <si>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2025/08</t>
  </si>
  <si>
    <t>バージガソリン先物</t>
  </si>
  <si>
    <t>Gasoline Futures</t>
  </si>
  <si>
    <t>2025/09</t>
  </si>
  <si>
    <t>2025/02/26</t>
  </si>
  <si>
    <t>2025/08/25</t>
  </si>
  <si>
    <t>－</t>
  </si>
  <si>
    <t>*</t>
  </si>
  <si>
    <t>2025/10</t>
  </si>
  <si>
    <t>2025/03/26</t>
  </si>
  <si>
    <t>2025/09/25</t>
  </si>
  <si>
    <t>2025/11</t>
  </si>
  <si>
    <t>2025/04/28</t>
  </si>
  <si>
    <t>2025/10/24</t>
  </si>
  <si>
    <t>2025/12</t>
  </si>
  <si>
    <t>2025/05/26</t>
  </si>
  <si>
    <t>2025/11/25</t>
  </si>
  <si>
    <t>2026/01</t>
  </si>
  <si>
    <t>2025/06/26</t>
  </si>
  <si>
    <t>2025/12/25</t>
  </si>
  <si>
    <t>2026/02</t>
  </si>
  <si>
    <t>2025/07/28</t>
  </si>
  <si>
    <t>2026/01/23</t>
  </si>
  <si>
    <t>2026/03</t>
  </si>
  <si>
    <t>2025/08/26</t>
  </si>
  <si>
    <t>2026/02/25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</si>
  <si>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</si>
  <si>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</si>
  <si>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</si>
  <si>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</si>
  <si>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</si>
  <si>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</si>
  <si>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2024/06/03</t>
  </si>
  <si>
    <t>2025/08/29</t>
  </si>
  <si>
    <t>01</t>
  </si>
  <si>
    <t>68,750</t>
  </si>
  <si>
    <t>69,500</t>
  </si>
  <si>
    <t>08</t>
  </si>
  <si>
    <t>64,500.0000</t>
  </si>
  <si>
    <t>14</t>
  </si>
  <si>
    <t>63,600</t>
  </si>
  <si>
    <t>13</t>
  </si>
  <si>
    <t>63,800.0000</t>
  </si>
  <si>
    <t>26</t>
  </si>
  <si>
    <t>64,650</t>
  </si>
  <si>
    <t>2024/07/01</t>
  </si>
  <si>
    <t>2025/09/30</t>
  </si>
  <si>
    <t>67,710</t>
  </si>
  <si>
    <t>04</t>
  </si>
  <si>
    <t>68,140</t>
  </si>
  <si>
    <t>05</t>
  </si>
  <si>
    <t>64,540.0000</t>
  </si>
  <si>
    <t>60,610</t>
  </si>
  <si>
    <t>29</t>
  </si>
  <si>
    <t>64,550</t>
  </si>
  <si>
    <t>2024/08/01</t>
  </si>
  <si>
    <t>2025/10/31</t>
  </si>
  <si>
    <t>66,280</t>
  </si>
  <si>
    <t>66,830</t>
  </si>
  <si>
    <t>63,230.0000</t>
  </si>
  <si>
    <t>60,050</t>
  </si>
  <si>
    <t>62,850</t>
  </si>
  <si>
    <t>2024/09/02</t>
  </si>
  <si>
    <t>2025/11/28</t>
  </si>
  <si>
    <t>65,200</t>
  </si>
  <si>
    <t>65,780</t>
  </si>
  <si>
    <t>62,180.0000</t>
  </si>
  <si>
    <t>58,970</t>
  </si>
  <si>
    <t>61,710</t>
  </si>
  <si>
    <t>2024/10/01</t>
  </si>
  <si>
    <t>2025/12/30</t>
  </si>
  <si>
    <t>65,130</t>
  </si>
  <si>
    <t>64,700.0000</t>
  </si>
  <si>
    <t>58,360</t>
  </si>
  <si>
    <t>15</t>
  </si>
  <si>
    <t>58,710.0000</t>
  </si>
  <si>
    <t>60,980</t>
  </si>
  <si>
    <t>2024/11/01</t>
  </si>
  <si>
    <t>2026/01/30</t>
  </si>
  <si>
    <t>64,160</t>
  </si>
  <si>
    <t>64,500</t>
  </si>
  <si>
    <t>58,790.0000</t>
  </si>
  <si>
    <t>58,130</t>
  </si>
  <si>
    <t>60,550</t>
  </si>
  <si>
    <t>2024/12/02</t>
  </si>
  <si>
    <t>2026/02/27</t>
  </si>
  <si>
    <t>60,770</t>
  </si>
  <si>
    <t>60,840</t>
  </si>
  <si>
    <t>58,580</t>
  </si>
  <si>
    <t>60,230</t>
  </si>
  <si>
    <t>2025/01/06</t>
  </si>
  <si>
    <t>2026/03/31</t>
  </si>
  <si>
    <t>2026/04</t>
  </si>
  <si>
    <t>2025/02/03</t>
  </si>
  <si>
    <t>2026/04/30</t>
  </si>
  <si>
    <t>2026/05</t>
  </si>
  <si>
    <t>2025/03/03</t>
  </si>
  <si>
    <t>2026/05/29</t>
  </si>
  <si>
    <t>62,700</t>
  </si>
  <si>
    <t>07</t>
  </si>
  <si>
    <t>58,300</t>
  </si>
  <si>
    <t>27</t>
  </si>
  <si>
    <t>59,280</t>
  </si>
  <si>
    <t>2026/06</t>
  </si>
  <si>
    <t>2025/04/01</t>
  </si>
  <si>
    <t>2026/06/30</t>
  </si>
  <si>
    <t>2026/07</t>
  </si>
  <si>
    <t>2025/05/01</t>
  </si>
  <si>
    <t>2026/07/31</t>
  </si>
  <si>
    <t>2026/08</t>
  </si>
  <si>
    <t>2025/06/02</t>
  </si>
  <si>
    <t>2026/08/31</t>
  </si>
  <si>
    <t>55,680</t>
  </si>
  <si>
    <t>2026/09</t>
  </si>
  <si>
    <t>2025/07/01</t>
  </si>
  <si>
    <t>2026/09/30</t>
  </si>
  <si>
    <t>2026/10</t>
  </si>
  <si>
    <t>2025/08/01</t>
  </si>
  <si>
    <t>2026/10/30</t>
  </si>
  <si>
    <t>57,700</t>
  </si>
  <si>
    <t>58,090</t>
  </si>
  <si>
    <t>東エリア・ベースロード電力先物</t>
  </si>
  <si>
    <t>East Area Baseload Electricity Futures</t>
  </si>
  <si>
    <t>2023/08/31</t>
  </si>
  <si>
    <t>12</t>
  </si>
  <si>
    <t>13.80</t>
  </si>
  <si>
    <t>13.70</t>
  </si>
  <si>
    <t>2023/10/02</t>
  </si>
  <si>
    <t>2025/09/29</t>
  </si>
  <si>
    <t>13.90</t>
  </si>
  <si>
    <t>13.9500</t>
  </si>
  <si>
    <t>28</t>
  </si>
  <si>
    <t>12.80</t>
  </si>
  <si>
    <t>2023/10/31</t>
  </si>
  <si>
    <t>2025/10/30</t>
  </si>
  <si>
    <t>13.10</t>
  </si>
  <si>
    <t>13.2000</t>
  </si>
  <si>
    <t>25</t>
  </si>
  <si>
    <t>12.95</t>
  </si>
  <si>
    <t>12.5500</t>
  </si>
  <si>
    <t>2023/11/30</t>
  </si>
  <si>
    <t>13.30</t>
  </si>
  <si>
    <t>13.5000</t>
  </si>
  <si>
    <t>19</t>
  </si>
  <si>
    <t>12.70</t>
  </si>
  <si>
    <t>12.6500</t>
  </si>
  <si>
    <t>13.00</t>
  </si>
  <si>
    <t>2024/01/04</t>
  </si>
  <si>
    <t>18</t>
  </si>
  <si>
    <t>13.3500</t>
  </si>
  <si>
    <t>2024/01/31</t>
  </si>
  <si>
    <t>13.50</t>
  </si>
  <si>
    <t>14.00</t>
  </si>
  <si>
    <t>13.40</t>
  </si>
  <si>
    <t>2024/02/29</t>
  </si>
  <si>
    <t>13.60</t>
  </si>
  <si>
    <t>2024/04/01</t>
  </si>
  <si>
    <t>2026/03/30</t>
  </si>
  <si>
    <t>2024/04/30</t>
  </si>
  <si>
    <t>2026/04/28</t>
  </si>
  <si>
    <t>22</t>
  </si>
  <si>
    <t>13.3000</t>
  </si>
  <si>
    <t>12.9500</t>
  </si>
  <si>
    <t>2024/05/31</t>
  </si>
  <si>
    <t>2026/06/29</t>
  </si>
  <si>
    <t>2024/07/31</t>
  </si>
  <si>
    <t>2026/07/30</t>
  </si>
  <si>
    <t>2026/08/28</t>
  </si>
  <si>
    <t>2024/09/30</t>
  </si>
  <si>
    <t>2026/09/29</t>
  </si>
  <si>
    <t>2024/10/31</t>
  </si>
  <si>
    <t>21</t>
  </si>
  <si>
    <t>13.2500</t>
  </si>
  <si>
    <t>2026/11</t>
  </si>
  <si>
    <t>2026/11/27</t>
  </si>
  <si>
    <t>2026/12</t>
  </si>
  <si>
    <t>2026/12/30</t>
  </si>
  <si>
    <t>2027/01</t>
  </si>
  <si>
    <t>2025/01/31</t>
  </si>
  <si>
    <t>2027/01/29</t>
  </si>
  <si>
    <t>2027/02</t>
  </si>
  <si>
    <t>2025/02/28</t>
  </si>
  <si>
    <t>2027/02/26</t>
  </si>
  <si>
    <t>2027/03</t>
  </si>
  <si>
    <t>2025/03/31</t>
  </si>
  <si>
    <t>2027/03/30</t>
  </si>
  <si>
    <t>2027/04</t>
  </si>
  <si>
    <t>2025/04/30</t>
  </si>
  <si>
    <t>2027/04/28</t>
  </si>
  <si>
    <t>2027/05</t>
  </si>
  <si>
    <t>2027/05/28</t>
  </si>
  <si>
    <t>2027/06</t>
  </si>
  <si>
    <t>2025/06/30</t>
  </si>
  <si>
    <t>2027/06/29</t>
  </si>
  <si>
    <t>2027/07</t>
  </si>
  <si>
    <t>2025/07/31</t>
  </si>
  <si>
    <t>2027/07/30</t>
  </si>
  <si>
    <t>西エリア・ベースロード電力先物</t>
  </si>
  <si>
    <t>West Area Baseload Electricity Futures</t>
  </si>
  <si>
    <t>20</t>
  </si>
  <si>
    <t>11.55</t>
  </si>
  <si>
    <t>12.7000</t>
  </si>
  <si>
    <t>11.9000</t>
  </si>
  <si>
    <t>9.85</t>
  </si>
  <si>
    <t>10.9000</t>
  </si>
  <si>
    <t>10.40</t>
  </si>
  <si>
    <t>10.5000</t>
  </si>
  <si>
    <t>12.8500</t>
  </si>
  <si>
    <t>東エリア・日中ロード電力先物</t>
  </si>
  <si>
    <t>East Area Peakload Electricity Futures</t>
  </si>
  <si>
    <t>2025/08/28</t>
  </si>
  <si>
    <t>2023/09/29</t>
  </si>
  <si>
    <t>2025/11/27</t>
  </si>
  <si>
    <t>14.0000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</si>
  <si>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</si>
  <si>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</si>
  <si>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</si>
  <si>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</si>
  <si>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</si>
  <si>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</si>
  <si>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</si>
  <si>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</si>
  <si>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2026/10/29</t>
  </si>
  <si>
    <t>2024/11/29</t>
  </si>
  <si>
    <t>2024/12/27</t>
  </si>
  <si>
    <t>2026/12/28</t>
  </si>
  <si>
    <t>2027/01/28</t>
  </si>
  <si>
    <t>2027/02/25</t>
  </si>
  <si>
    <t>2025/05/30</t>
  </si>
  <si>
    <t>2027/07/29</t>
  </si>
  <si>
    <t>2027/08</t>
  </si>
  <si>
    <t>2027/08/30</t>
  </si>
  <si>
    <t>西エリア・日中ロード電力先物</t>
  </si>
  <si>
    <t>West Area Peakload Electricity Futures</t>
  </si>
  <si>
    <t>14.50</t>
  </si>
  <si>
    <t>13.0000</t>
  </si>
  <si>
    <t>東エリア・週間ベースロード電力先物</t>
  </si>
  <si>
    <t>East Area Baseload Electricity Futures (Weekly)</t>
  </si>
  <si>
    <t>2025/08/08</t>
  </si>
  <si>
    <t>2025/07/04</t>
  </si>
  <si>
    <t>2025/08/07</t>
  </si>
  <si>
    <t>2025/08/15</t>
  </si>
  <si>
    <t>2025/07/11</t>
  </si>
  <si>
    <t>2025/08/14</t>
  </si>
  <si>
    <t>2025/08/22</t>
  </si>
  <si>
    <t>2025/07/18</t>
  </si>
  <si>
    <t>2025/08/21</t>
  </si>
  <si>
    <t>2025/07/25</t>
  </si>
  <si>
    <t>2025/09/05</t>
  </si>
  <si>
    <t>2025/09/04</t>
  </si>
  <si>
    <t>2025/09/12</t>
  </si>
  <si>
    <t>2025/09/11</t>
  </si>
  <si>
    <t>2025/09/19</t>
  </si>
  <si>
    <t>2025/09/18</t>
  </si>
  <si>
    <t>2025/09/26</t>
  </si>
  <si>
    <t>2025/10/03</t>
  </si>
  <si>
    <t>2025/10/02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</si>
  <si>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</si>
  <si>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</si>
  <si>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</si>
  <si>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</si>
  <si>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15.00</t>
  </si>
  <si>
    <t>西エリア・週間日中ロード電力先物</t>
  </si>
  <si>
    <t>West Area Peakload Electricity Futures (Weekly)</t>
  </si>
  <si>
    <t>14.40</t>
  </si>
  <si>
    <t>東エリア・年度ベースロード電力先物</t>
  </si>
  <si>
    <t>East Area Baseload Electricity Futures (Fiscal Year)</t>
  </si>
  <si>
    <t>FY2026</t>
  </si>
  <si>
    <t>2026/03/26</t>
  </si>
  <si>
    <t>FY2027</t>
  </si>
  <si>
    <t>2027/03/26</t>
  </si>
  <si>
    <t>西エリア・年度ベースロード電力先物</t>
  </si>
  <si>
    <t>West Area Baseload Electricity Futures (Fiscal Year)</t>
  </si>
  <si>
    <t>東エリア・年度日中ロード電力先物</t>
  </si>
  <si>
    <t>East Area Peakload Electricity Futures (Fiscal Year)</t>
  </si>
  <si>
    <t>西エリア・年度日中ロード電力先物</t>
  </si>
  <si>
    <t>West Area Peakload Electricity Futures (Fiscal Year)</t>
  </si>
  <si>
    <t>LNG（プラッツJKM）先物</t>
  </si>
  <si>
    <t>LNG（Platts JKM）Futures</t>
  </si>
  <si>
    <t>2024/05/16</t>
  </si>
  <si>
    <t>2024/06/17</t>
  </si>
  <si>
    <t>2024/07/16</t>
  </si>
  <si>
    <t>2025/10/15</t>
  </si>
  <si>
    <t>2024/08/16</t>
  </si>
  <si>
    <t>2025/11/14</t>
  </si>
  <si>
    <t>2024/09/17</t>
  </si>
  <si>
    <t>2025/12/15</t>
  </si>
  <si>
    <t>2024/10/16</t>
  </si>
  <si>
    <t>2026/01/15</t>
  </si>
  <si>
    <t>2024/11/18</t>
  </si>
  <si>
    <t>2026/02/13</t>
  </si>
  <si>
    <t>2024/12/16</t>
  </si>
  <si>
    <t>2026/03/13</t>
  </si>
  <si>
    <t>2025/01/16</t>
  </si>
  <si>
    <t>2026/04/15</t>
  </si>
  <si>
    <t>2025/02/17</t>
  </si>
  <si>
    <t>2026/05/15</t>
  </si>
  <si>
    <t>2025/03/17</t>
  </si>
  <si>
    <t>2026/06/15</t>
  </si>
  <si>
    <t>2025/04/16</t>
  </si>
  <si>
    <t>2026/07/15</t>
  </si>
  <si>
    <t>2025/05/16</t>
  </si>
  <si>
    <t>2026/08/14</t>
  </si>
  <si>
    <t>2025/06/16</t>
  </si>
  <si>
    <t>2026/09/15</t>
  </si>
  <si>
    <t>2025/07/16</t>
  </si>
  <si>
    <t>2026/10/15</t>
  </si>
  <si>
    <t>2025/08/18</t>
  </si>
  <si>
    <t>2026/11/13</t>
  </si>
  <si>
    <t>中京ローリーガソリン先物</t>
  </si>
  <si>
    <t>Chukyo Gasoline Futures</t>
  </si>
  <si>
    <t>81,000</t>
  </si>
  <si>
    <t>82,000</t>
  </si>
  <si>
    <t>78,520.0000</t>
  </si>
  <si>
    <t>78,100</t>
  </si>
  <si>
    <t>中京ローリー灯油先物</t>
  </si>
  <si>
    <t>Chukyo Kerosene Futures</t>
  </si>
  <si>
    <t>82,500.0000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</si>
</sst>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6">
    <xf numFmtId="0" fontId="0" fillId="0" borderId="0" xfId="0"/>
    <xf numFmtId="0" fontId="95" fillId="0" borderId="0" xfId="1946" applyFont="1" applyFill="1">
      <alignment vertical="center"/>
    </xf>
    <xf numFmtId="0" fontId="19" fillId="0" borderId="9" xfId="1946" applyFont="1" applyFill="1" applyBorder="1">
      <alignment vertical="center"/>
    </xf>
    <xf numFmtId="0" fontId="19" fillId="0" borderId="20" xfId="1946" applyFont="1" applyFill="1" applyBorder="1">
      <alignment vertical="center"/>
    </xf>
    <xf numFmtId="0" fontId="94" fillId="0" borderId="9" xfId="1946" applyFont="1" applyFill="1" applyBorder="1" applyAlignment="1">
      <alignment vertical="center" wrapText="1"/>
    </xf>
    <xf numFmtId="0" fontId="94" fillId="0" borderId="9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7" fillId="0" borderId="44" xfId="1946" applyFont="1" applyFill="1" applyBorder="1" applyAlignment="1">
      <alignment horizontal="center" vertical="center" wrapText="1"/>
    </xf>
    <xf numFmtId="0" fontId="95" fillId="0" borderId="0" xfId="1946" applyFont="1">
      <alignment vertical="center"/>
    </xf>
    <xf numFmtId="49" fontId="7" fillId="0" borderId="36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22" xfId="1946" applyNumberFormat="1" applyFont="1" applyBorder="1">
      <alignment vertical="center"/>
    </xf>
    <xf numFmtId="38" fontId="7" fillId="0" borderId="21" xfId="1953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189" fontId="7" fillId="0" borderId="37" xfId="1946" applyNumberFormat="1" applyFont="1" applyBorder="1" applyAlignment="1">
      <alignment horizontal="right" vertical="center"/>
    </xf>
    <xf numFmtId="0" fontId="19" fillId="0" borderId="0" xfId="1946" applyFont="1">
      <alignment vertical="center"/>
    </xf>
    <xf numFmtId="0" fontId="93" fillId="0" borderId="20" xfId="1946" applyFont="1" applyFill="1" applyBorder="1" applyAlignment="1">
      <alignment horizontal="right" vertical="center"/>
    </xf>
    <xf numFmtId="14" fontId="93" fillId="0" borderId="20" xfId="1946" applyNumberFormat="1" applyFont="1" applyFill="1" applyBorder="1">
      <alignment vertical="center"/>
    </xf>
    <xf numFmtId="14" fontId="93" fillId="0" borderId="20" xfId="1946" applyNumberFormat="1" applyFont="1" applyFill="1" applyBorder="1" applyAlignment="1">
      <alignment horizontal="right" vertical="center"/>
    </xf>
    <xf numFmtId="0" fontId="97" fillId="0" borderId="20" xfId="1946" applyFont="1" applyFill="1" applyBorder="1" applyAlignment="1">
      <alignment horizontal="right" vertical="center"/>
    </xf>
    <xf numFmtId="14" fontId="19" fillId="0" borderId="20" xfId="1946" applyNumberFormat="1" applyFont="1" applyFill="1" applyBorder="1" applyAlignment="1">
      <alignment horizontal="right" vertical="center"/>
    </xf>
    <xf numFmtId="14" fontId="97" fillId="0" borderId="20" xfId="1946" applyNumberFormat="1" applyFont="1" applyFill="1" applyBorder="1">
      <alignment vertical="center"/>
    </xf>
    <xf numFmtId="0" fontId="19" fillId="0" borderId="8" xfId="1946" applyFont="1" applyFill="1" applyBorder="1" applyAlignment="1">
      <alignment horizontal="right" vertical="center"/>
    </xf>
    <xf numFmtId="0" fontId="7" fillId="0" borderId="39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45" xfId="1946" applyFont="1" applyFill="1" applyBorder="1" applyAlignment="1">
      <alignment horizontal="center" vertical="center" wrapText="1"/>
    </xf>
    <xf numFmtId="0" fontId="7" fillId="0" borderId="27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35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40" xfId="1946" applyFont="1" applyFill="1" applyBorder="1" applyAlignment="1">
      <alignment horizontal="center" vertical="center" wrapText="1"/>
    </xf>
    <xf numFmtId="0" fontId="7" fillId="0" borderId="41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7" fillId="0" borderId="29" xfId="1946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  <xf numFmtId="0" fontId="96" fillId="0" borderId="23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14" fontId="19" fillId="0" borderId="20" xfId="1946" applyNumberFormat="1" applyFont="1" applyFill="1" applyBorder="1" applyAlignment="1">
      <alignment horizontal="left" vertical="center"/>
    </xf>
    <xf numFmtId="0" fontId="7" fillId="0" borderId="34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32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center" wrapText="1"/>
    </xf>
    <xf numFmtId="0" fontId="7" fillId="0" borderId="25" xfId="1946" applyFont="1" applyFill="1" applyBorder="1" applyAlignment="1">
      <alignment horizontal="center" vertical="center" wrapText="1"/>
    </xf>
    <xf numFmtId="0" fontId="7" fillId="0" borderId="28" xfId="1946" applyFont="1" applyFill="1" applyBorder="1" applyAlignment="1">
      <alignment horizontal="center" vertical="center" wrapText="1"/>
    </xf>
    <xf numFmtId="0" fontId="7" fillId="0" borderId="26" xfId="1946" applyFont="1" applyFill="1" applyBorder="1" applyAlignment="1">
      <alignment horizontal="center" vertical="center" wrapText="1"/>
    </xf>
    <xf numFmtId="0" fontId="7" fillId="0" borderId="30" xfId="1946" applyFont="1" applyFill="1" applyBorder="1" applyAlignment="1">
      <alignment horizontal="center" vertical="top" wrapText="1"/>
    </xf>
    <xf numFmtId="0" fontId="7" fillId="0" borderId="31" xfId="1946" applyFont="1" applyFill="1" applyBorder="1" applyAlignment="1">
      <alignment horizontal="center" vertical="top" wrapText="1"/>
    </xf>
    <xf numFmtId="0" fontId="7" fillId="0" borderId="32" xfId="1946" applyFont="1" applyFill="1" applyBorder="1" applyAlignment="1">
      <alignment horizontal="center" vertical="top" wrapText="1"/>
    </xf>
    <xf numFmtId="0" fontId="7" fillId="0" borderId="9" xfId="1946" applyFont="1" applyFill="1" applyBorder="1" applyAlignment="1">
      <alignment horizontal="center" vertical="top" wrapText="1"/>
    </xf>
    <xf numFmtId="0" fontId="7" fillId="0" borderId="33" xfId="1946" applyFont="1" applyFill="1" applyBorder="1" applyAlignment="1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214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r="1" spans="1:30" s="1" customFormat="1" ht="30" customHeight="1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r="2" spans="1:30" s="1" customFormat="1" ht="30" customHeight="1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45900.0</v>
      </c>
      <c r="AB2" s="53"/>
      <c r="AC2" s="26"/>
      <c r="AD2" s="27" t="s">
        <v>29</v>
      </c>
    </row>
    <row r="3" spans="1:30" s="1" customFormat="1" ht="14.1" customHeight="1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r="4" spans="1:30" s="1" customFormat="1" ht="9" customHeight="1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r="5" spans="1:30" s="1" customFormat="1" ht="27" customHeight="1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r="6" spans="1:30" s="1" customFormat="1" ht="36" customHeight="1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80250</f>
        <v>80250.0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80400</f>
        <v>80400.0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80400</f>
        <v>80400.0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80400</f>
        <v>80400.0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80400</f>
        <v>80400.0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80400</f>
        <v>80400.0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81000</f>
        <v>81000.0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81000</f>
        <v>81000.0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81000</f>
        <v>81000.0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81000</f>
        <v>81000.0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81000</f>
        <v>81000.0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81000</f>
        <v>81000.0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81000</f>
        <v>81000.0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81000</f>
        <v>81000.0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82737.5</f>
        <v>82737.5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82095</f>
        <v>82095.0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81495</f>
        <v>81495.0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80895</f>
        <v>80895.0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80295</f>
        <v>80295.0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79715</f>
        <v>79715.0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78950</f>
        <v>78950.0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83</v>
      </c>
      <c r="K28" s="14" t="s">
        <v>85</v>
      </c>
      <c r="L28" s="13" t="s">
        <v>86</v>
      </c>
      <c r="M28" s="14" t="s">
        <v>87</v>
      </c>
      <c r="N28" s="13" t="s">
        <v>88</v>
      </c>
      <c r="O28" s="14" t="s">
        <v>89</v>
      </c>
      <c r="P28" s="13" t="s">
        <v>90</v>
      </c>
      <c r="Q28" s="14" t="s">
        <v>91</v>
      </c>
      <c r="R28" s="13" t="s">
        <v>92</v>
      </c>
      <c r="S28" s="14" t="s">
        <v>93</v>
      </c>
      <c r="T28" s="15" t="n">
        <f>64807</f>
        <v>64807.0</v>
      </c>
      <c r="U28" s="16" t="n">
        <f>209</f>
        <v>209.0</v>
      </c>
      <c r="V28" s="16" t="n">
        <v>3.0</v>
      </c>
      <c r="W28" s="16" t="n">
        <v>2.0</v>
      </c>
      <c r="X28" s="16" t="n">
        <f>680046500</f>
        <v>6.800465E8</v>
      </c>
      <c r="Y28" s="16" t="n">
        <v>9605000.0</v>
      </c>
      <c r="Z28" s="17" t="n">
        <v>6740500.0</v>
      </c>
      <c r="AA28" s="13" t="s">
        <v>56</v>
      </c>
      <c r="AB28" s="18" t="n">
        <f>1120</f>
        <v>1120.0</v>
      </c>
      <c r="AC28" s="18" t="str">
        <f>"－"</f>
        <v>－</v>
      </c>
      <c r="AD28" s="19" t="n">
        <f>14</f>
        <v>14.0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94</v>
      </c>
      <c r="F29" s="11" t="s">
        <v>95</v>
      </c>
      <c r="G29" s="12" t="n">
        <v>50.0</v>
      </c>
      <c r="H29" s="13" t="s">
        <v>83</v>
      </c>
      <c r="I29" s="14" t="s">
        <v>96</v>
      </c>
      <c r="J29" s="13" t="s">
        <v>97</v>
      </c>
      <c r="K29" s="14" t="s">
        <v>98</v>
      </c>
      <c r="L29" s="13" t="s">
        <v>99</v>
      </c>
      <c r="M29" s="14" t="s">
        <v>100</v>
      </c>
      <c r="N29" s="13" t="s">
        <v>88</v>
      </c>
      <c r="O29" s="14" t="s">
        <v>101</v>
      </c>
      <c r="P29" s="13" t="s">
        <v>99</v>
      </c>
      <c r="Q29" s="14" t="s">
        <v>100</v>
      </c>
      <c r="R29" s="13" t="s">
        <v>102</v>
      </c>
      <c r="S29" s="14" t="s">
        <v>103</v>
      </c>
      <c r="T29" s="15" t="n">
        <f>63135.5</f>
        <v>63135.5</v>
      </c>
      <c r="U29" s="16" t="n">
        <f>390</f>
        <v>390.0</v>
      </c>
      <c r="V29" s="16" t="n">
        <v>26.0</v>
      </c>
      <c r="W29" s="16" t="n">
        <v>12.0</v>
      </c>
      <c r="X29" s="16" t="n">
        <f>1233665500</f>
        <v>1.2336655E9</v>
      </c>
      <c r="Y29" s="16" t="n">
        <v>8.3902E7</v>
      </c>
      <c r="Z29" s="17" t="n">
        <v>3.7975E7</v>
      </c>
      <c r="AA29" s="13"/>
      <c r="AB29" s="18" t="n">
        <f>750</f>
        <v>750.0</v>
      </c>
      <c r="AC29" s="18" t="str">
        <f>"－"</f>
        <v>－</v>
      </c>
      <c r="AD29" s="19" t="n">
        <f>19</f>
        <v>19.0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104</v>
      </c>
      <c r="F30" s="11" t="s">
        <v>105</v>
      </c>
      <c r="G30" s="12" t="n">
        <v>50.0</v>
      </c>
      <c r="H30" s="13" t="s">
        <v>83</v>
      </c>
      <c r="I30" s="14" t="s">
        <v>106</v>
      </c>
      <c r="J30" s="13" t="s">
        <v>83</v>
      </c>
      <c r="K30" s="14" t="s">
        <v>107</v>
      </c>
      <c r="L30" s="13" t="s">
        <v>99</v>
      </c>
      <c r="M30" s="14" t="s">
        <v>108</v>
      </c>
      <c r="N30" s="13" t="s">
        <v>88</v>
      </c>
      <c r="O30" s="14" t="s">
        <v>109</v>
      </c>
      <c r="P30" s="13" t="s">
        <v>99</v>
      </c>
      <c r="Q30" s="14" t="s">
        <v>108</v>
      </c>
      <c r="R30" s="13" t="s">
        <v>102</v>
      </c>
      <c r="S30" s="14" t="s">
        <v>110</v>
      </c>
      <c r="T30" s="15" t="n">
        <f>61998</f>
        <v>61998.0</v>
      </c>
      <c r="U30" s="16" t="n">
        <f>474</f>
        <v>474.0</v>
      </c>
      <c r="V30" s="16" t="n">
        <v>50.0</v>
      </c>
      <c r="W30" s="16" t="n">
        <v>59.0</v>
      </c>
      <c r="X30" s="16" t="n">
        <f>1475668500</f>
        <v>1.4756685E9</v>
      </c>
      <c r="Y30" s="16" t="n">
        <v>1.58075E8</v>
      </c>
      <c r="Z30" s="17" t="n">
        <v>1.85174E8</v>
      </c>
      <c r="AA30" s="13"/>
      <c r="AB30" s="18" t="n">
        <f>967</f>
        <v>967.0</v>
      </c>
      <c r="AC30" s="18" t="str">
        <f>"－"</f>
        <v>－</v>
      </c>
      <c r="AD30" s="19" t="n">
        <f>19</f>
        <v>19.0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111</v>
      </c>
      <c r="F31" s="11" t="s">
        <v>112</v>
      </c>
      <c r="G31" s="12" t="n">
        <v>50.0</v>
      </c>
      <c r="H31" s="13" t="s">
        <v>83</v>
      </c>
      <c r="I31" s="14" t="s">
        <v>113</v>
      </c>
      <c r="J31" s="13" t="s">
        <v>83</v>
      </c>
      <c r="K31" s="14" t="s">
        <v>114</v>
      </c>
      <c r="L31" s="13" t="s">
        <v>99</v>
      </c>
      <c r="M31" s="14" t="s">
        <v>115</v>
      </c>
      <c r="N31" s="13" t="s">
        <v>88</v>
      </c>
      <c r="O31" s="14" t="s">
        <v>116</v>
      </c>
      <c r="P31" s="13" t="s">
        <v>99</v>
      </c>
      <c r="Q31" s="14" t="s">
        <v>115</v>
      </c>
      <c r="R31" s="13" t="s">
        <v>102</v>
      </c>
      <c r="S31" s="14" t="s">
        <v>117</v>
      </c>
      <c r="T31" s="15" t="n">
        <f>61102.5</f>
        <v>61102.5</v>
      </c>
      <c r="U31" s="16" t="n">
        <f>3884</f>
        <v>3884.0</v>
      </c>
      <c r="V31" s="16" t="n">
        <v>43.0</v>
      </c>
      <c r="W31" s="16" t="n">
        <v>1155.0</v>
      </c>
      <c r="X31" s="16" t="n">
        <f>11914960000</f>
        <v>1.191496E10</v>
      </c>
      <c r="Y31" s="16" t="n">
        <v>1.33687E8</v>
      </c>
      <c r="Z31" s="17" t="n">
        <v>3.5346025E9</v>
      </c>
      <c r="AA31" s="13"/>
      <c r="AB31" s="18" t="n">
        <f>1656</f>
        <v>1656.0</v>
      </c>
      <c r="AC31" s="18" t="str">
        <f>"－"</f>
        <v>－</v>
      </c>
      <c r="AD31" s="19" t="n">
        <f>20</f>
        <v>20.0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118</v>
      </c>
      <c r="F32" s="11" t="s">
        <v>119</v>
      </c>
      <c r="G32" s="12" t="n">
        <v>50.0</v>
      </c>
      <c r="H32" s="13" t="s">
        <v>83</v>
      </c>
      <c r="I32" s="14" t="s">
        <v>93</v>
      </c>
      <c r="J32" s="13" t="s">
        <v>83</v>
      </c>
      <c r="K32" s="14" t="s">
        <v>120</v>
      </c>
      <c r="L32" s="13" t="s">
        <v>97</v>
      </c>
      <c r="M32" s="14" t="s">
        <v>121</v>
      </c>
      <c r="N32" s="13" t="s">
        <v>88</v>
      </c>
      <c r="O32" s="14" t="s">
        <v>122</v>
      </c>
      <c r="P32" s="13" t="s">
        <v>123</v>
      </c>
      <c r="Q32" s="14" t="s">
        <v>124</v>
      </c>
      <c r="R32" s="13" t="s">
        <v>102</v>
      </c>
      <c r="S32" s="14" t="s">
        <v>125</v>
      </c>
      <c r="T32" s="15" t="n">
        <f>60515</f>
        <v>60515.0</v>
      </c>
      <c r="U32" s="16" t="n">
        <f>34059</f>
        <v>34059.0</v>
      </c>
      <c r="V32" s="16" t="n">
        <v>124.0</v>
      </c>
      <c r="W32" s="16" t="n">
        <v>9039.0</v>
      </c>
      <c r="X32" s="16" t="n">
        <f>102268161000</f>
        <v>1.02268161E11</v>
      </c>
      <c r="Y32" s="16" t="n">
        <v>3.75498E8</v>
      </c>
      <c r="Z32" s="17" t="n">
        <v>2.7091086E10</v>
      </c>
      <c r="AA32" s="13"/>
      <c r="AB32" s="18" t="n">
        <f>3675</f>
        <v>3675.0</v>
      </c>
      <c r="AC32" s="18" t="str">
        <f>"－"</f>
        <v>－</v>
      </c>
      <c r="AD32" s="19" t="n">
        <f>20</f>
        <v>20.0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126</v>
      </c>
      <c r="F33" s="11" t="s">
        <v>127</v>
      </c>
      <c r="G33" s="12" t="n">
        <v>50.0</v>
      </c>
      <c r="H33" s="13" t="s">
        <v>83</v>
      </c>
      <c r="I33" s="14" t="s">
        <v>128</v>
      </c>
      <c r="J33" s="13" t="s">
        <v>83</v>
      </c>
      <c r="K33" s="14" t="s">
        <v>129</v>
      </c>
      <c r="L33" s="13" t="s">
        <v>88</v>
      </c>
      <c r="M33" s="14" t="s">
        <v>130</v>
      </c>
      <c r="N33" s="13" t="s">
        <v>88</v>
      </c>
      <c r="O33" s="14" t="s">
        <v>131</v>
      </c>
      <c r="P33" s="13" t="s">
        <v>88</v>
      </c>
      <c r="Q33" s="14" t="s">
        <v>130</v>
      </c>
      <c r="R33" s="13" t="s">
        <v>102</v>
      </c>
      <c r="S33" s="14" t="s">
        <v>132</v>
      </c>
      <c r="T33" s="15" t="n">
        <f>60117.5</f>
        <v>60117.5</v>
      </c>
      <c r="U33" s="16" t="n">
        <f>39888</f>
        <v>39888.0</v>
      </c>
      <c r="V33" s="16" t="n">
        <v>52.0</v>
      </c>
      <c r="W33" s="16" t="n">
        <v>7933.0</v>
      </c>
      <c r="X33" s="16" t="n">
        <f>119006634500</f>
        <v>1.190066345E11</v>
      </c>
      <c r="Y33" s="16" t="n">
        <v>1.52854E8</v>
      </c>
      <c r="Z33" s="17" t="n">
        <v>2.36093475E10</v>
      </c>
      <c r="AA33" s="13"/>
      <c r="AB33" s="18" t="n">
        <f>16977</f>
        <v>16977.0</v>
      </c>
      <c r="AC33" s="18" t="str">
        <f>"－"</f>
        <v>－</v>
      </c>
      <c r="AD33" s="19" t="n">
        <f>20</f>
        <v>20.0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133</v>
      </c>
      <c r="F34" s="11" t="s">
        <v>134</v>
      </c>
      <c r="G34" s="12" t="n">
        <v>50.0</v>
      </c>
      <c r="H34" s="13" t="s">
        <v>99</v>
      </c>
      <c r="I34" s="14" t="s">
        <v>135</v>
      </c>
      <c r="J34" s="13" t="s">
        <v>92</v>
      </c>
      <c r="K34" s="14" t="s">
        <v>136</v>
      </c>
      <c r="L34" s="13"/>
      <c r="M34" s="14"/>
      <c r="N34" s="13" t="s">
        <v>88</v>
      </c>
      <c r="O34" s="14" t="s">
        <v>137</v>
      </c>
      <c r="P34" s="13"/>
      <c r="Q34" s="14"/>
      <c r="R34" s="13" t="s">
        <v>102</v>
      </c>
      <c r="S34" s="14" t="s">
        <v>138</v>
      </c>
      <c r="T34" s="15" t="n">
        <f>59860.5</f>
        <v>59860.5</v>
      </c>
      <c r="U34" s="16" t="n">
        <f>67</f>
        <v>67.0</v>
      </c>
      <c r="V34" s="16"/>
      <c r="W34" s="16" t="n">
        <v>1.0</v>
      </c>
      <c r="X34" s="16" t="n">
        <f>201170500</f>
        <v>2.011705E8</v>
      </c>
      <c r="Y34" s="16"/>
      <c r="Z34" s="17" t="n">
        <v>2951500.0</v>
      </c>
      <c r="AA34" s="13"/>
      <c r="AB34" s="18" t="n">
        <f>49</f>
        <v>49.0</v>
      </c>
      <c r="AC34" s="18" t="str">
        <f>"－"</f>
        <v>－</v>
      </c>
      <c r="AD34" s="19" t="n">
        <f>11</f>
        <v>11.0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139</v>
      </c>
      <c r="F35" s="11" t="s">
        <v>140</v>
      </c>
      <c r="G35" s="12" t="n">
        <v>50.0</v>
      </c>
      <c r="H35" s="13"/>
      <c r="I35" s="14" t="s">
        <v>55</v>
      </c>
      <c r="J35" s="13"/>
      <c r="K35" s="14" t="s">
        <v>55</v>
      </c>
      <c r="L35" s="13"/>
      <c r="M35" s="14"/>
      <c r="N35" s="13"/>
      <c r="O35" s="14" t="s">
        <v>55</v>
      </c>
      <c r="P35" s="13"/>
      <c r="Q35" s="14"/>
      <c r="R35" s="13"/>
      <c r="S35" s="14" t="s">
        <v>55</v>
      </c>
      <c r="T35" s="15" t="n">
        <f>59566</f>
        <v>59566.0</v>
      </c>
      <c r="U35" s="16" t="n">
        <f>1</f>
        <v>1.0</v>
      </c>
      <c r="V35" s="16"/>
      <c r="W35" s="16" t="n">
        <v>1.0</v>
      </c>
      <c r="X35" s="16" t="n">
        <f>2937000</f>
        <v>2937000.0</v>
      </c>
      <c r="Y35" s="16"/>
      <c r="Z35" s="17" t="n">
        <v>2937000.0</v>
      </c>
      <c r="AA35" s="13"/>
      <c r="AB35" s="18" t="n">
        <f>16</f>
        <v>16.0</v>
      </c>
      <c r="AC35" s="18" t="str">
        <f>"－"</f>
        <v>－</v>
      </c>
      <c r="AD35" s="19" t="n">
        <f>1</f>
        <v>1.0</v>
      </c>
    </row>
    <row r="36">
      <c r="A36" s="9" t="s">
        <v>49</v>
      </c>
      <c r="B36" s="10" t="s">
        <v>79</v>
      </c>
      <c r="C36" s="10" t="s">
        <v>80</v>
      </c>
      <c r="D36" s="10" t="s">
        <v>141</v>
      </c>
      <c r="E36" s="11" t="s">
        <v>142</v>
      </c>
      <c r="F36" s="11" t="s">
        <v>143</v>
      </c>
      <c r="G36" s="12" t="n">
        <v>50.0</v>
      </c>
      <c r="H36" s="13"/>
      <c r="I36" s="14" t="s">
        <v>55</v>
      </c>
      <c r="J36" s="13"/>
      <c r="K36" s="14" t="s">
        <v>55</v>
      </c>
      <c r="L36" s="13"/>
      <c r="M36" s="14"/>
      <c r="N36" s="13"/>
      <c r="O36" s="14" t="s">
        <v>55</v>
      </c>
      <c r="P36" s="13"/>
      <c r="Q36" s="14"/>
      <c r="R36" s="13"/>
      <c r="S36" s="14" t="s">
        <v>55</v>
      </c>
      <c r="T36" s="15" t="n">
        <f>59348.5</f>
        <v>59348.5</v>
      </c>
      <c r="U36" s="16" t="str">
        <f>"－"</f>
        <v>－</v>
      </c>
      <c r="V36" s="16"/>
      <c r="W36" s="16"/>
      <c r="X36" s="16" t="str">
        <f>"－"</f>
        <v>－</v>
      </c>
      <c r="Y36" s="16"/>
      <c r="Z36" s="17"/>
      <c r="AA36" s="13"/>
      <c r="AB36" s="18" t="n">
        <f>22</f>
        <v>22.0</v>
      </c>
      <c r="AC36" s="18" t="str">
        <f>"－"</f>
        <v>－</v>
      </c>
      <c r="AD36" s="19" t="str">
        <f>"－"</f>
        <v>－</v>
      </c>
    </row>
    <row r="37">
      <c r="A37" s="9" t="s">
        <v>49</v>
      </c>
      <c r="B37" s="10" t="s">
        <v>79</v>
      </c>
      <c r="C37" s="10" t="s">
        <v>80</v>
      </c>
      <c r="D37" s="10" t="s">
        <v>144</v>
      </c>
      <c r="E37" s="11" t="s">
        <v>145</v>
      </c>
      <c r="F37" s="11" t="s">
        <v>146</v>
      </c>
      <c r="G37" s="12" t="n">
        <v>50.0</v>
      </c>
      <c r="H37" s="13" t="s">
        <v>83</v>
      </c>
      <c r="I37" s="14" t="s">
        <v>147</v>
      </c>
      <c r="J37" s="13" t="s">
        <v>83</v>
      </c>
      <c r="K37" s="14" t="s">
        <v>147</v>
      </c>
      <c r="L37" s="13"/>
      <c r="M37" s="14"/>
      <c r="N37" s="13" t="s">
        <v>148</v>
      </c>
      <c r="O37" s="14" t="s">
        <v>149</v>
      </c>
      <c r="P37" s="13"/>
      <c r="Q37" s="14"/>
      <c r="R37" s="13" t="s">
        <v>150</v>
      </c>
      <c r="S37" s="14" t="s">
        <v>151</v>
      </c>
      <c r="T37" s="15" t="n">
        <f>59161.5</f>
        <v>59161.5</v>
      </c>
      <c r="U37" s="16" t="n">
        <f>5</f>
        <v>5.0</v>
      </c>
      <c r="V37" s="16"/>
      <c r="W37" s="16"/>
      <c r="X37" s="16" t="n">
        <f>14904000</f>
        <v>1.4904E7</v>
      </c>
      <c r="Y37" s="16"/>
      <c r="Z37" s="17"/>
      <c r="AA37" s="13"/>
      <c r="AB37" s="18" t="n">
        <f>15</f>
        <v>15.0</v>
      </c>
      <c r="AC37" s="18" t="str">
        <f>"－"</f>
        <v>－</v>
      </c>
      <c r="AD37" s="19" t="n">
        <f>5</f>
        <v>5.0</v>
      </c>
    </row>
    <row r="38">
      <c r="A38" s="9" t="s">
        <v>49</v>
      </c>
      <c r="B38" s="10" t="s">
        <v>79</v>
      </c>
      <c r="C38" s="10" t="s">
        <v>80</v>
      </c>
      <c r="D38" s="10" t="s">
        <v>152</v>
      </c>
      <c r="E38" s="11" t="s">
        <v>153</v>
      </c>
      <c r="F38" s="11" t="s">
        <v>154</v>
      </c>
      <c r="G38" s="12" t="n">
        <v>50.0</v>
      </c>
      <c r="H38" s="13"/>
      <c r="I38" s="14" t="s">
        <v>55</v>
      </c>
      <c r="J38" s="13"/>
      <c r="K38" s="14" t="s">
        <v>55</v>
      </c>
      <c r="L38" s="13"/>
      <c r="M38" s="14"/>
      <c r="N38" s="13"/>
      <c r="O38" s="14" t="s">
        <v>55</v>
      </c>
      <c r="P38" s="13"/>
      <c r="Q38" s="14"/>
      <c r="R38" s="13"/>
      <c r="S38" s="14" t="s">
        <v>55</v>
      </c>
      <c r="T38" s="15" t="n">
        <f>58925</f>
        <v>58925.0</v>
      </c>
      <c r="U38" s="16" t="str">
        <f>"－"</f>
        <v>－</v>
      </c>
      <c r="V38" s="16"/>
      <c r="W38" s="16"/>
      <c r="X38" s="16" t="str">
        <f>"－"</f>
        <v>－</v>
      </c>
      <c r="Y38" s="16"/>
      <c r="Z38" s="17"/>
      <c r="AA38" s="13"/>
      <c r="AB38" s="18" t="n">
        <f>11</f>
        <v>11.0</v>
      </c>
      <c r="AC38" s="18" t="str">
        <f>"－"</f>
        <v>－</v>
      </c>
      <c r="AD38" s="19" t="str">
        <f>"－"</f>
        <v>－</v>
      </c>
    </row>
    <row r="39">
      <c r="A39" s="9" t="s">
        <v>49</v>
      </c>
      <c r="B39" s="10" t="s">
        <v>79</v>
      </c>
      <c r="C39" s="10" t="s">
        <v>80</v>
      </c>
      <c r="D39" s="10" t="s">
        <v>155</v>
      </c>
      <c r="E39" s="11" t="s">
        <v>156</v>
      </c>
      <c r="F39" s="11" t="s">
        <v>157</v>
      </c>
      <c r="G39" s="12" t="n">
        <v>50.0</v>
      </c>
      <c r="H39" s="13"/>
      <c r="I39" s="14" t="s">
        <v>55</v>
      </c>
      <c r="J39" s="13"/>
      <c r="K39" s="14" t="s">
        <v>55</v>
      </c>
      <c r="L39" s="13"/>
      <c r="M39" s="14"/>
      <c r="N39" s="13"/>
      <c r="O39" s="14" t="s">
        <v>55</v>
      </c>
      <c r="P39" s="13"/>
      <c r="Q39" s="14"/>
      <c r="R39" s="13"/>
      <c r="S39" s="14" t="s">
        <v>55</v>
      </c>
      <c r="T39" s="15" t="n">
        <f>58744</f>
        <v>58744.0</v>
      </c>
      <c r="U39" s="16" t="str">
        <f>"－"</f>
        <v>－</v>
      </c>
      <c r="V39" s="16"/>
      <c r="W39" s="16"/>
      <c r="X39" s="16" t="str">
        <f>"－"</f>
        <v>－</v>
      </c>
      <c r="Y39" s="16"/>
      <c r="Z39" s="17"/>
      <c r="AA39" s="13"/>
      <c r="AB39" s="18" t="str">
        <f>"－"</f>
        <v>－</v>
      </c>
      <c r="AC39" s="18" t="str">
        <f>"－"</f>
        <v>－</v>
      </c>
      <c r="AD39" s="19" t="str">
        <f>"－"</f>
        <v>－</v>
      </c>
    </row>
    <row r="40">
      <c r="A40" s="9" t="s">
        <v>49</v>
      </c>
      <c r="B40" s="10" t="s">
        <v>79</v>
      </c>
      <c r="C40" s="10" t="s">
        <v>80</v>
      </c>
      <c r="D40" s="10" t="s">
        <v>158</v>
      </c>
      <c r="E40" s="11" t="s">
        <v>159</v>
      </c>
      <c r="F40" s="11" t="s">
        <v>160</v>
      </c>
      <c r="G40" s="12" t="n">
        <v>50.0</v>
      </c>
      <c r="H40" s="13" t="s">
        <v>97</v>
      </c>
      <c r="I40" s="14" t="s">
        <v>161</v>
      </c>
      <c r="J40" s="13" t="s">
        <v>97</v>
      </c>
      <c r="K40" s="14" t="s">
        <v>161</v>
      </c>
      <c r="L40" s="13"/>
      <c r="M40" s="14"/>
      <c r="N40" s="13" t="s">
        <v>97</v>
      </c>
      <c r="O40" s="14" t="s">
        <v>161</v>
      </c>
      <c r="P40" s="13"/>
      <c r="Q40" s="14"/>
      <c r="R40" s="13" t="s">
        <v>97</v>
      </c>
      <c r="S40" s="14" t="s">
        <v>161</v>
      </c>
      <c r="T40" s="15" t="n">
        <f>58432.5</f>
        <v>58432.5</v>
      </c>
      <c r="U40" s="16" t="n">
        <f>11</f>
        <v>11.0</v>
      </c>
      <c r="V40" s="16"/>
      <c r="W40" s="16" t="n">
        <v>1.0</v>
      </c>
      <c r="X40" s="16" t="n">
        <f>30832000</f>
        <v>3.0832E7</v>
      </c>
      <c r="Y40" s="16"/>
      <c r="Z40" s="17" t="n">
        <v>2992000.0</v>
      </c>
      <c r="AA40" s="13"/>
      <c r="AB40" s="18" t="n">
        <f>6</f>
        <v>6.0</v>
      </c>
      <c r="AC40" s="18" t="str">
        <f>"－"</f>
        <v>－</v>
      </c>
      <c r="AD40" s="19" t="n">
        <f>2</f>
        <v>2.0</v>
      </c>
    </row>
    <row r="41">
      <c r="A41" s="9" t="s">
        <v>49</v>
      </c>
      <c r="B41" s="10" t="s">
        <v>79</v>
      </c>
      <c r="C41" s="10" t="s">
        <v>80</v>
      </c>
      <c r="D41" s="10" t="s">
        <v>162</v>
      </c>
      <c r="E41" s="11" t="s">
        <v>163</v>
      </c>
      <c r="F41" s="11" t="s">
        <v>164</v>
      </c>
      <c r="G41" s="12" t="n">
        <v>50.0</v>
      </c>
      <c r="H41" s="13"/>
      <c r="I41" s="14" t="s">
        <v>55</v>
      </c>
      <c r="J41" s="13"/>
      <c r="K41" s="14" t="s">
        <v>55</v>
      </c>
      <c r="L41" s="13"/>
      <c r="M41" s="14"/>
      <c r="N41" s="13"/>
      <c r="O41" s="14" t="s">
        <v>55</v>
      </c>
      <c r="P41" s="13"/>
      <c r="Q41" s="14"/>
      <c r="R41" s="13"/>
      <c r="S41" s="14" t="s">
        <v>55</v>
      </c>
      <c r="T41" s="15" t="n">
        <f>58454.5</f>
        <v>58454.5</v>
      </c>
      <c r="U41" s="16" t="n">
        <f>1</f>
        <v>1.0</v>
      </c>
      <c r="V41" s="16"/>
      <c r="W41" s="16" t="n">
        <v>1.0</v>
      </c>
      <c r="X41" s="16" t="n">
        <f>2975500</f>
        <v>2975500.0</v>
      </c>
      <c r="Y41" s="16"/>
      <c r="Z41" s="17" t="n">
        <v>2975500.0</v>
      </c>
      <c r="AA41" s="13"/>
      <c r="AB41" s="18" t="n">
        <f>1</f>
        <v>1.0</v>
      </c>
      <c r="AC41" s="18" t="str">
        <f>"－"</f>
        <v>－</v>
      </c>
      <c r="AD41" s="19" t="n">
        <f>1</f>
        <v>1.0</v>
      </c>
    </row>
    <row r="42">
      <c r="A42" s="9" t="s">
        <v>49</v>
      </c>
      <c r="B42" s="10" t="s">
        <v>79</v>
      </c>
      <c r="C42" s="10" t="s">
        <v>80</v>
      </c>
      <c r="D42" s="10" t="s">
        <v>165</v>
      </c>
      <c r="E42" s="11" t="s">
        <v>166</v>
      </c>
      <c r="F42" s="11" t="s">
        <v>167</v>
      </c>
      <c r="G42" s="12" t="n">
        <v>50.0</v>
      </c>
      <c r="H42" s="13" t="s">
        <v>86</v>
      </c>
      <c r="I42" s="14" t="s">
        <v>168</v>
      </c>
      <c r="J42" s="13" t="s">
        <v>86</v>
      </c>
      <c r="K42" s="14" t="s">
        <v>169</v>
      </c>
      <c r="L42" s="13"/>
      <c r="M42" s="14"/>
      <c r="N42" s="13" t="s">
        <v>86</v>
      </c>
      <c r="O42" s="14" t="s">
        <v>168</v>
      </c>
      <c r="P42" s="13"/>
      <c r="Q42" s="14"/>
      <c r="R42" s="13" t="s">
        <v>86</v>
      </c>
      <c r="S42" s="14" t="s">
        <v>169</v>
      </c>
      <c r="T42" s="15" t="n">
        <f>58353</f>
        <v>58353.0</v>
      </c>
      <c r="U42" s="16" t="n">
        <f>2</f>
        <v>2.0</v>
      </c>
      <c r="V42" s="16"/>
      <c r="W42" s="16"/>
      <c r="X42" s="16" t="n">
        <f>5789500</f>
        <v>5789500.0</v>
      </c>
      <c r="Y42" s="16"/>
      <c r="Z42" s="17"/>
      <c r="AA42" s="13"/>
      <c r="AB42" s="18" t="str">
        <f>"－"</f>
        <v>－</v>
      </c>
      <c r="AC42" s="18" t="str">
        <f>"－"</f>
        <v>－</v>
      </c>
      <c r="AD42" s="19" t="n">
        <f>1</f>
        <v>1.0</v>
      </c>
    </row>
    <row r="43">
      <c r="A43" s="9" t="s">
        <v>49</v>
      </c>
      <c r="B43" s="10" t="s">
        <v>170</v>
      </c>
      <c r="C43" s="10" t="s">
        <v>171</v>
      </c>
      <c r="D43" s="10" t="s">
        <v>49</v>
      </c>
      <c r="E43" s="11" t="s">
        <v>172</v>
      </c>
      <c r="F43" s="11" t="s">
        <v>82</v>
      </c>
      <c r="G43" s="12" t="n">
        <v>74400.0</v>
      </c>
      <c r="H43" s="13" t="s">
        <v>173</v>
      </c>
      <c r="I43" s="14" t="s">
        <v>174</v>
      </c>
      <c r="J43" s="13" t="s">
        <v>173</v>
      </c>
      <c r="K43" s="14" t="s">
        <v>174</v>
      </c>
      <c r="L43" s="13"/>
      <c r="M43" s="14"/>
      <c r="N43" s="13" t="s">
        <v>173</v>
      </c>
      <c r="O43" s="14" t="s">
        <v>175</v>
      </c>
      <c r="P43" s="13"/>
      <c r="Q43" s="14"/>
      <c r="R43" s="13" t="s">
        <v>173</v>
      </c>
      <c r="S43" s="14" t="s">
        <v>175</v>
      </c>
      <c r="T43" s="15" t="n">
        <f>13.55</f>
        <v>13.55</v>
      </c>
      <c r="U43" s="16" t="n">
        <f>100</f>
        <v>100.0</v>
      </c>
      <c r="V43" s="16"/>
      <c r="W43" s="16"/>
      <c r="X43" s="16" t="n">
        <f>102300000</f>
        <v>1.023E8</v>
      </c>
      <c r="Y43" s="16"/>
      <c r="Z43" s="17"/>
      <c r="AA43" s="13" t="s">
        <v>56</v>
      </c>
      <c r="AB43" s="18" t="n">
        <f>1362</f>
        <v>1362.0</v>
      </c>
      <c r="AC43" s="18" t="str">
        <f>"－"</f>
        <v>－</v>
      </c>
      <c r="AD43" s="19" t="n">
        <f>1</f>
        <v>1.0</v>
      </c>
    </row>
    <row r="44">
      <c r="A44" s="9" t="s">
        <v>49</v>
      </c>
      <c r="B44" s="10" t="s">
        <v>170</v>
      </c>
      <c r="C44" s="10" t="s">
        <v>171</v>
      </c>
      <c r="D44" s="10" t="s">
        <v>52</v>
      </c>
      <c r="E44" s="11" t="s">
        <v>176</v>
      </c>
      <c r="F44" s="11" t="s">
        <v>177</v>
      </c>
      <c r="G44" s="12" t="n">
        <v>72000.0</v>
      </c>
      <c r="H44" s="13" t="s">
        <v>173</v>
      </c>
      <c r="I44" s="14" t="s">
        <v>178</v>
      </c>
      <c r="J44" s="13" t="s">
        <v>173</v>
      </c>
      <c r="K44" s="14" t="s">
        <v>178</v>
      </c>
      <c r="L44" s="13" t="s">
        <v>86</v>
      </c>
      <c r="M44" s="14" t="s">
        <v>179</v>
      </c>
      <c r="N44" s="13" t="s">
        <v>180</v>
      </c>
      <c r="O44" s="14" t="s">
        <v>181</v>
      </c>
      <c r="P44" s="13" t="s">
        <v>86</v>
      </c>
      <c r="Q44" s="14" t="s">
        <v>179</v>
      </c>
      <c r="R44" s="13" t="s">
        <v>180</v>
      </c>
      <c r="S44" s="14" t="s">
        <v>181</v>
      </c>
      <c r="T44" s="15" t="n">
        <f>13.48</f>
        <v>13.48</v>
      </c>
      <c r="U44" s="16" t="n">
        <f>160</f>
        <v>160.0</v>
      </c>
      <c r="V44" s="16" t="n">
        <v>80.0</v>
      </c>
      <c r="W44" s="16"/>
      <c r="X44" s="16" t="n">
        <f>158320800</f>
        <v>1.583208E8</v>
      </c>
      <c r="Y44" s="16" t="n">
        <v>8.0352E7</v>
      </c>
      <c r="Z44" s="17"/>
      <c r="AA44" s="13"/>
      <c r="AB44" s="18" t="n">
        <f>1218</f>
        <v>1218.0</v>
      </c>
      <c r="AC44" s="18" t="str">
        <f>"－"</f>
        <v>－</v>
      </c>
      <c r="AD44" s="19" t="n">
        <f>3</f>
        <v>3.0</v>
      </c>
    </row>
    <row r="45">
      <c r="A45" s="9" t="s">
        <v>49</v>
      </c>
      <c r="B45" s="10" t="s">
        <v>170</v>
      </c>
      <c r="C45" s="10" t="s">
        <v>171</v>
      </c>
      <c r="D45" s="10" t="s">
        <v>57</v>
      </c>
      <c r="E45" s="11" t="s">
        <v>182</v>
      </c>
      <c r="F45" s="11" t="s">
        <v>183</v>
      </c>
      <c r="G45" s="12" t="n">
        <v>74400.0</v>
      </c>
      <c r="H45" s="13" t="s">
        <v>173</v>
      </c>
      <c r="I45" s="14" t="s">
        <v>184</v>
      </c>
      <c r="J45" s="13" t="s">
        <v>173</v>
      </c>
      <c r="K45" s="14" t="s">
        <v>184</v>
      </c>
      <c r="L45" s="13" t="s">
        <v>83</v>
      </c>
      <c r="M45" s="14" t="s">
        <v>185</v>
      </c>
      <c r="N45" s="13" t="s">
        <v>186</v>
      </c>
      <c r="O45" s="14" t="s">
        <v>187</v>
      </c>
      <c r="P45" s="13" t="s">
        <v>102</v>
      </c>
      <c r="Q45" s="14" t="s">
        <v>188</v>
      </c>
      <c r="R45" s="13" t="s">
        <v>186</v>
      </c>
      <c r="S45" s="14" t="s">
        <v>187</v>
      </c>
      <c r="T45" s="15" t="n">
        <f>12.92</f>
        <v>12.92</v>
      </c>
      <c r="U45" s="16" t="n">
        <f>369</f>
        <v>369.0</v>
      </c>
      <c r="V45" s="16" t="n">
        <v>362.0</v>
      </c>
      <c r="W45" s="16"/>
      <c r="X45" s="16" t="n">
        <f>358042560</f>
        <v>3.5804256E8</v>
      </c>
      <c r="Y45" s="16" t="n">
        <v>3.5125356E8</v>
      </c>
      <c r="Z45" s="17"/>
      <c r="AA45" s="13"/>
      <c r="AB45" s="18" t="n">
        <f>1020</f>
        <v>1020.0</v>
      </c>
      <c r="AC45" s="18" t="str">
        <f>"－"</f>
        <v>－</v>
      </c>
      <c r="AD45" s="19" t="n">
        <f>2</f>
        <v>2.0</v>
      </c>
    </row>
    <row r="46">
      <c r="A46" s="9" t="s">
        <v>49</v>
      </c>
      <c r="B46" s="10" t="s">
        <v>170</v>
      </c>
      <c r="C46" s="10" t="s">
        <v>171</v>
      </c>
      <c r="D46" s="10" t="s">
        <v>60</v>
      </c>
      <c r="E46" s="11" t="s">
        <v>189</v>
      </c>
      <c r="F46" s="11" t="s">
        <v>112</v>
      </c>
      <c r="G46" s="12" t="n">
        <v>72000.0</v>
      </c>
      <c r="H46" s="13" t="s">
        <v>173</v>
      </c>
      <c r="I46" s="14" t="s">
        <v>190</v>
      </c>
      <c r="J46" s="13" t="s">
        <v>173</v>
      </c>
      <c r="K46" s="14" t="s">
        <v>190</v>
      </c>
      <c r="L46" s="13" t="s">
        <v>83</v>
      </c>
      <c r="M46" s="14" t="s">
        <v>191</v>
      </c>
      <c r="N46" s="13" t="s">
        <v>192</v>
      </c>
      <c r="O46" s="14" t="s">
        <v>193</v>
      </c>
      <c r="P46" s="13" t="s">
        <v>102</v>
      </c>
      <c r="Q46" s="14" t="s">
        <v>194</v>
      </c>
      <c r="R46" s="13" t="s">
        <v>186</v>
      </c>
      <c r="S46" s="14" t="s">
        <v>195</v>
      </c>
      <c r="T46" s="15" t="n">
        <f>13.04</f>
        <v>13.04</v>
      </c>
      <c r="U46" s="16" t="n">
        <f>187</f>
        <v>187.0</v>
      </c>
      <c r="V46" s="16" t="n">
        <v>182.0</v>
      </c>
      <c r="W46" s="16"/>
      <c r="X46" s="16" t="n">
        <f>174798000</f>
        <v>1.74798E8</v>
      </c>
      <c r="Y46" s="16" t="n">
        <v>1.700748E8</v>
      </c>
      <c r="Z46" s="17"/>
      <c r="AA46" s="13"/>
      <c r="AB46" s="18" t="n">
        <f>630</f>
        <v>630.0</v>
      </c>
      <c r="AC46" s="18" t="str">
        <f>"－"</f>
        <v>－</v>
      </c>
      <c r="AD46" s="19" t="n">
        <f>3</f>
        <v>3.0</v>
      </c>
    </row>
    <row r="47">
      <c r="A47" s="9" t="s">
        <v>49</v>
      </c>
      <c r="B47" s="10" t="s">
        <v>170</v>
      </c>
      <c r="C47" s="10" t="s">
        <v>171</v>
      </c>
      <c r="D47" s="10" t="s">
        <v>63</v>
      </c>
      <c r="E47" s="11" t="s">
        <v>196</v>
      </c>
      <c r="F47" s="11" t="s">
        <v>119</v>
      </c>
      <c r="G47" s="12" t="n">
        <v>74400.0</v>
      </c>
      <c r="H47" s="13" t="s">
        <v>197</v>
      </c>
      <c r="I47" s="14" t="s">
        <v>184</v>
      </c>
      <c r="J47" s="13" t="s">
        <v>197</v>
      </c>
      <c r="K47" s="14" t="s">
        <v>184</v>
      </c>
      <c r="L47" s="13" t="s">
        <v>92</v>
      </c>
      <c r="M47" s="14" t="s">
        <v>198</v>
      </c>
      <c r="N47" s="13" t="s">
        <v>197</v>
      </c>
      <c r="O47" s="14" t="s">
        <v>184</v>
      </c>
      <c r="P47" s="13" t="s">
        <v>102</v>
      </c>
      <c r="Q47" s="14" t="s">
        <v>194</v>
      </c>
      <c r="R47" s="13" t="s">
        <v>197</v>
      </c>
      <c r="S47" s="14" t="s">
        <v>184</v>
      </c>
      <c r="T47" s="15" t="n">
        <f>13.07</f>
        <v>13.07</v>
      </c>
      <c r="U47" s="16" t="n">
        <f>155</f>
        <v>155.0</v>
      </c>
      <c r="V47" s="16" t="n">
        <v>152.0</v>
      </c>
      <c r="W47" s="16"/>
      <c r="X47" s="16" t="n">
        <f>149019480</f>
        <v>1.4901948E8</v>
      </c>
      <c r="Y47" s="16" t="n">
        <v>1.4609556E8</v>
      </c>
      <c r="Z47" s="17"/>
      <c r="AA47" s="13"/>
      <c r="AB47" s="18" t="n">
        <f>563</f>
        <v>563.0</v>
      </c>
      <c r="AC47" s="18" t="str">
        <f>"－"</f>
        <v>－</v>
      </c>
      <c r="AD47" s="19" t="n">
        <f>1</f>
        <v>1.0</v>
      </c>
    </row>
    <row r="48">
      <c r="A48" s="9" t="s">
        <v>49</v>
      </c>
      <c r="B48" s="10" t="s">
        <v>170</v>
      </c>
      <c r="C48" s="10" t="s">
        <v>171</v>
      </c>
      <c r="D48" s="10" t="s">
        <v>66</v>
      </c>
      <c r="E48" s="11" t="s">
        <v>199</v>
      </c>
      <c r="F48" s="11" t="s">
        <v>127</v>
      </c>
      <c r="G48" s="12" t="n">
        <v>74400.0</v>
      </c>
      <c r="H48" s="13" t="s">
        <v>197</v>
      </c>
      <c r="I48" s="14" t="s">
        <v>200</v>
      </c>
      <c r="J48" s="13" t="s">
        <v>192</v>
      </c>
      <c r="K48" s="14" t="s">
        <v>201</v>
      </c>
      <c r="L48" s="13" t="s">
        <v>92</v>
      </c>
      <c r="M48" s="14" t="s">
        <v>198</v>
      </c>
      <c r="N48" s="13" t="s">
        <v>186</v>
      </c>
      <c r="O48" s="14" t="s">
        <v>202</v>
      </c>
      <c r="P48" s="13" t="s">
        <v>102</v>
      </c>
      <c r="Q48" s="14" t="s">
        <v>194</v>
      </c>
      <c r="R48" s="13" t="s">
        <v>186</v>
      </c>
      <c r="S48" s="14" t="s">
        <v>202</v>
      </c>
      <c r="T48" s="15" t="n">
        <f>13.64</f>
        <v>13.64</v>
      </c>
      <c r="U48" s="16" t="n">
        <f>166</f>
        <v>166.0</v>
      </c>
      <c r="V48" s="16" t="n">
        <v>152.0</v>
      </c>
      <c r="W48" s="16"/>
      <c r="X48" s="16" t="n">
        <f>160164600</f>
        <v>1.601646E8</v>
      </c>
      <c r="Y48" s="16" t="n">
        <v>1.4609556E8</v>
      </c>
      <c r="Z48" s="17"/>
      <c r="AA48" s="13"/>
      <c r="AB48" s="18" t="n">
        <f>481</f>
        <v>481.0</v>
      </c>
      <c r="AC48" s="18" t="str">
        <f>"－"</f>
        <v>－</v>
      </c>
      <c r="AD48" s="19" t="n">
        <f>3</f>
        <v>3.0</v>
      </c>
    </row>
    <row r="49">
      <c r="A49" s="9" t="s">
        <v>49</v>
      </c>
      <c r="B49" s="10" t="s">
        <v>170</v>
      </c>
      <c r="C49" s="10" t="s">
        <v>171</v>
      </c>
      <c r="D49" s="10" t="s">
        <v>69</v>
      </c>
      <c r="E49" s="11" t="s">
        <v>203</v>
      </c>
      <c r="F49" s="11" t="s">
        <v>134</v>
      </c>
      <c r="G49" s="12" t="n">
        <v>67200.0</v>
      </c>
      <c r="H49" s="13" t="s">
        <v>192</v>
      </c>
      <c r="I49" s="14" t="s">
        <v>204</v>
      </c>
      <c r="J49" s="13" t="s">
        <v>192</v>
      </c>
      <c r="K49" s="14" t="s">
        <v>204</v>
      </c>
      <c r="L49" s="13" t="s">
        <v>92</v>
      </c>
      <c r="M49" s="14" t="s">
        <v>198</v>
      </c>
      <c r="N49" s="13" t="s">
        <v>186</v>
      </c>
      <c r="O49" s="14" t="s">
        <v>202</v>
      </c>
      <c r="P49" s="13" t="s">
        <v>102</v>
      </c>
      <c r="Q49" s="14" t="s">
        <v>194</v>
      </c>
      <c r="R49" s="13" t="s">
        <v>186</v>
      </c>
      <c r="S49" s="14" t="s">
        <v>202</v>
      </c>
      <c r="T49" s="15" t="n">
        <f>13.66</f>
        <v>13.66</v>
      </c>
      <c r="U49" s="16" t="n">
        <f>161</f>
        <v>161.0</v>
      </c>
      <c r="V49" s="16" t="n">
        <v>152.0</v>
      </c>
      <c r="W49" s="16"/>
      <c r="X49" s="16" t="n">
        <f>140128800</f>
        <v>1.401288E8</v>
      </c>
      <c r="Y49" s="16" t="n">
        <v>1.3195728E8</v>
      </c>
      <c r="Z49" s="17"/>
      <c r="AA49" s="13"/>
      <c r="AB49" s="18" t="n">
        <f>1080</f>
        <v>1080.0</v>
      </c>
      <c r="AC49" s="18" t="str">
        <f>"－"</f>
        <v>－</v>
      </c>
      <c r="AD49" s="19" t="n">
        <f>2</f>
        <v>2.0</v>
      </c>
    </row>
    <row r="50">
      <c r="A50" s="9" t="s">
        <v>49</v>
      </c>
      <c r="B50" s="10" t="s">
        <v>170</v>
      </c>
      <c r="C50" s="10" t="s">
        <v>171</v>
      </c>
      <c r="D50" s="10" t="s">
        <v>72</v>
      </c>
      <c r="E50" s="11" t="s">
        <v>205</v>
      </c>
      <c r="F50" s="11" t="s">
        <v>206</v>
      </c>
      <c r="G50" s="12" t="n">
        <v>74400.0</v>
      </c>
      <c r="H50" s="13"/>
      <c r="I50" s="14" t="s">
        <v>55</v>
      </c>
      <c r="J50" s="13"/>
      <c r="K50" s="14" t="s">
        <v>55</v>
      </c>
      <c r="L50" s="13" t="s">
        <v>88</v>
      </c>
      <c r="M50" s="14" t="s">
        <v>185</v>
      </c>
      <c r="N50" s="13"/>
      <c r="O50" s="14" t="s">
        <v>55</v>
      </c>
      <c r="P50" s="13" t="s">
        <v>102</v>
      </c>
      <c r="Q50" s="14" t="s">
        <v>194</v>
      </c>
      <c r="R50" s="13"/>
      <c r="S50" s="14" t="s">
        <v>55</v>
      </c>
      <c r="T50" s="15" t="n">
        <f>12.42</f>
        <v>12.42</v>
      </c>
      <c r="U50" s="16" t="n">
        <f>142</f>
        <v>142.0</v>
      </c>
      <c r="V50" s="16" t="n">
        <v>142.0</v>
      </c>
      <c r="W50" s="16"/>
      <c r="X50" s="16" t="n">
        <f>136163160</f>
        <v>1.3616316E8</v>
      </c>
      <c r="Y50" s="16" t="n">
        <v>1.3616316E8</v>
      </c>
      <c r="Z50" s="17"/>
      <c r="AA50" s="13"/>
      <c r="AB50" s="18" t="n">
        <f>776</f>
        <v>776.0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170</v>
      </c>
      <c r="C51" s="10" t="s">
        <v>171</v>
      </c>
      <c r="D51" s="10" t="s">
        <v>141</v>
      </c>
      <c r="E51" s="11" t="s">
        <v>207</v>
      </c>
      <c r="F51" s="11" t="s">
        <v>208</v>
      </c>
      <c r="G51" s="12" t="n">
        <v>72000.0</v>
      </c>
      <c r="H51" s="13"/>
      <c r="I51" s="14" t="s">
        <v>55</v>
      </c>
      <c r="J51" s="13"/>
      <c r="K51" s="14" t="s">
        <v>55</v>
      </c>
      <c r="L51" s="13" t="s">
        <v>209</v>
      </c>
      <c r="M51" s="14" t="s">
        <v>210</v>
      </c>
      <c r="N51" s="13"/>
      <c r="O51" s="14" t="s">
        <v>55</v>
      </c>
      <c r="P51" s="13" t="s">
        <v>102</v>
      </c>
      <c r="Q51" s="14" t="s">
        <v>211</v>
      </c>
      <c r="R51" s="13"/>
      <c r="S51" s="14" t="s">
        <v>55</v>
      </c>
      <c r="T51" s="15" t="n">
        <f>12.23</f>
        <v>12.23</v>
      </c>
      <c r="U51" s="16" t="n">
        <f>97</f>
        <v>97.0</v>
      </c>
      <c r="V51" s="16" t="n">
        <v>97.0</v>
      </c>
      <c r="W51" s="16"/>
      <c r="X51" s="16" t="n">
        <f>92620800</f>
        <v>9.26208E7</v>
      </c>
      <c r="Y51" s="16" t="n">
        <v>9.26208E7</v>
      </c>
      <c r="Z51" s="17"/>
      <c r="AA51" s="13"/>
      <c r="AB51" s="18" t="n">
        <f>223</f>
        <v>223.0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170</v>
      </c>
      <c r="C52" s="10" t="s">
        <v>171</v>
      </c>
      <c r="D52" s="10" t="s">
        <v>144</v>
      </c>
      <c r="E52" s="11" t="s">
        <v>212</v>
      </c>
      <c r="F52" s="11" t="s">
        <v>146</v>
      </c>
      <c r="G52" s="12" t="n">
        <v>74400.0</v>
      </c>
      <c r="H52" s="13"/>
      <c r="I52" s="14" t="s">
        <v>55</v>
      </c>
      <c r="J52" s="13"/>
      <c r="K52" s="14" t="s">
        <v>55</v>
      </c>
      <c r="L52" s="13" t="s">
        <v>209</v>
      </c>
      <c r="M52" s="14" t="s">
        <v>210</v>
      </c>
      <c r="N52" s="13"/>
      <c r="O52" s="14" t="s">
        <v>55</v>
      </c>
      <c r="P52" s="13" t="s">
        <v>102</v>
      </c>
      <c r="Q52" s="14" t="s">
        <v>211</v>
      </c>
      <c r="R52" s="13"/>
      <c r="S52" s="14" t="s">
        <v>55</v>
      </c>
      <c r="T52" s="15" t="n">
        <f>12.06</f>
        <v>12.06</v>
      </c>
      <c r="U52" s="16" t="n">
        <f>97</f>
        <v>97.0</v>
      </c>
      <c r="V52" s="16" t="n">
        <v>97.0</v>
      </c>
      <c r="W52" s="16"/>
      <c r="X52" s="16" t="n">
        <f>95708160</f>
        <v>9.570816E7</v>
      </c>
      <c r="Y52" s="16" t="n">
        <v>9.570816E7</v>
      </c>
      <c r="Z52" s="17"/>
      <c r="AA52" s="13"/>
      <c r="AB52" s="18" t="n">
        <f>223</f>
        <v>223.0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170</v>
      </c>
      <c r="C53" s="10" t="s">
        <v>171</v>
      </c>
      <c r="D53" s="10" t="s">
        <v>152</v>
      </c>
      <c r="E53" s="11" t="s">
        <v>94</v>
      </c>
      <c r="F53" s="11" t="s">
        <v>213</v>
      </c>
      <c r="G53" s="12" t="n">
        <v>72000.0</v>
      </c>
      <c r="H53" s="13"/>
      <c r="I53" s="14" t="s">
        <v>55</v>
      </c>
      <c r="J53" s="13"/>
      <c r="K53" s="14" t="s">
        <v>55</v>
      </c>
      <c r="L53" s="13" t="s">
        <v>209</v>
      </c>
      <c r="M53" s="14" t="s">
        <v>210</v>
      </c>
      <c r="N53" s="13"/>
      <c r="O53" s="14" t="s">
        <v>55</v>
      </c>
      <c r="P53" s="13" t="s">
        <v>102</v>
      </c>
      <c r="Q53" s="14" t="s">
        <v>211</v>
      </c>
      <c r="R53" s="13"/>
      <c r="S53" s="14" t="s">
        <v>55</v>
      </c>
      <c r="T53" s="15" t="n">
        <f>12.76</f>
        <v>12.76</v>
      </c>
      <c r="U53" s="16" t="n">
        <f>97</f>
        <v>97.0</v>
      </c>
      <c r="V53" s="16" t="n">
        <v>97.0</v>
      </c>
      <c r="W53" s="16"/>
      <c r="X53" s="16" t="n">
        <f>92620800</f>
        <v>9.26208E7</v>
      </c>
      <c r="Y53" s="16" t="n">
        <v>9.26208E7</v>
      </c>
      <c r="Z53" s="17"/>
      <c r="AA53" s="13"/>
      <c r="AB53" s="18" t="n">
        <f>203</f>
        <v>203.0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170</v>
      </c>
      <c r="C54" s="10" t="s">
        <v>171</v>
      </c>
      <c r="D54" s="10" t="s">
        <v>155</v>
      </c>
      <c r="E54" s="11" t="s">
        <v>214</v>
      </c>
      <c r="F54" s="11" t="s">
        <v>215</v>
      </c>
      <c r="G54" s="12" t="n">
        <v>74400.0</v>
      </c>
      <c r="H54" s="13"/>
      <c r="I54" s="14" t="s">
        <v>55</v>
      </c>
      <c r="J54" s="13"/>
      <c r="K54" s="14" t="s">
        <v>55</v>
      </c>
      <c r="L54" s="13" t="s">
        <v>209</v>
      </c>
      <c r="M54" s="14" t="s">
        <v>210</v>
      </c>
      <c r="N54" s="13"/>
      <c r="O54" s="14" t="s">
        <v>55</v>
      </c>
      <c r="P54" s="13" t="s">
        <v>102</v>
      </c>
      <c r="Q54" s="14" t="s">
        <v>211</v>
      </c>
      <c r="R54" s="13"/>
      <c r="S54" s="14" t="s">
        <v>55</v>
      </c>
      <c r="T54" s="15" t="n">
        <f>14.16</f>
        <v>14.16</v>
      </c>
      <c r="U54" s="16" t="n">
        <f>97</f>
        <v>97.0</v>
      </c>
      <c r="V54" s="16" t="n">
        <v>97.0</v>
      </c>
      <c r="W54" s="16"/>
      <c r="X54" s="16" t="n">
        <f>95708160</f>
        <v>9.570816E7</v>
      </c>
      <c r="Y54" s="16" t="n">
        <v>9.570816E7</v>
      </c>
      <c r="Z54" s="17"/>
      <c r="AA54" s="13"/>
      <c r="AB54" s="18" t="n">
        <f>197</f>
        <v>197.0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170</v>
      </c>
      <c r="C55" s="10" t="s">
        <v>171</v>
      </c>
      <c r="D55" s="10" t="s">
        <v>158</v>
      </c>
      <c r="E55" s="11" t="s">
        <v>111</v>
      </c>
      <c r="F55" s="11" t="s">
        <v>216</v>
      </c>
      <c r="G55" s="12" t="n">
        <v>74400.0</v>
      </c>
      <c r="H55" s="13"/>
      <c r="I55" s="14" t="s">
        <v>55</v>
      </c>
      <c r="J55" s="13"/>
      <c r="K55" s="14" t="s">
        <v>55</v>
      </c>
      <c r="L55" s="13" t="s">
        <v>209</v>
      </c>
      <c r="M55" s="14" t="s">
        <v>210</v>
      </c>
      <c r="N55" s="13"/>
      <c r="O55" s="14" t="s">
        <v>55</v>
      </c>
      <c r="P55" s="13" t="s">
        <v>102</v>
      </c>
      <c r="Q55" s="14" t="s">
        <v>211</v>
      </c>
      <c r="R55" s="13"/>
      <c r="S55" s="14" t="s">
        <v>55</v>
      </c>
      <c r="T55" s="15" t="n">
        <f>14.02</f>
        <v>14.02</v>
      </c>
      <c r="U55" s="16" t="n">
        <f>97</f>
        <v>97.0</v>
      </c>
      <c r="V55" s="16" t="n">
        <v>97.0</v>
      </c>
      <c r="W55" s="16"/>
      <c r="X55" s="16" t="n">
        <f>95708160</f>
        <v>9.570816E7</v>
      </c>
      <c r="Y55" s="16" t="n">
        <v>9.570816E7</v>
      </c>
      <c r="Z55" s="17"/>
      <c r="AA55" s="13"/>
      <c r="AB55" s="18" t="n">
        <f>198</f>
        <v>198.0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170</v>
      </c>
      <c r="C56" s="10" t="s">
        <v>171</v>
      </c>
      <c r="D56" s="10" t="s">
        <v>162</v>
      </c>
      <c r="E56" s="11" t="s">
        <v>217</v>
      </c>
      <c r="F56" s="11" t="s">
        <v>218</v>
      </c>
      <c r="G56" s="12" t="n">
        <v>72000.0</v>
      </c>
      <c r="H56" s="13"/>
      <c r="I56" s="14" t="s">
        <v>55</v>
      </c>
      <c r="J56" s="13"/>
      <c r="K56" s="14" t="s">
        <v>55</v>
      </c>
      <c r="L56" s="13" t="s">
        <v>209</v>
      </c>
      <c r="M56" s="14" t="s">
        <v>210</v>
      </c>
      <c r="N56" s="13"/>
      <c r="O56" s="14" t="s">
        <v>55</v>
      </c>
      <c r="P56" s="13" t="s">
        <v>102</v>
      </c>
      <c r="Q56" s="14" t="s">
        <v>211</v>
      </c>
      <c r="R56" s="13"/>
      <c r="S56" s="14" t="s">
        <v>55</v>
      </c>
      <c r="T56" s="15" t="n">
        <f>14.18</f>
        <v>14.18</v>
      </c>
      <c r="U56" s="16" t="n">
        <f>97</f>
        <v>97.0</v>
      </c>
      <c r="V56" s="16" t="n">
        <v>97.0</v>
      </c>
      <c r="W56" s="16"/>
      <c r="X56" s="16" t="n">
        <f>92620800</f>
        <v>9.26208E7</v>
      </c>
      <c r="Y56" s="16" t="n">
        <v>9.26208E7</v>
      </c>
      <c r="Z56" s="17"/>
      <c r="AA56" s="13"/>
      <c r="AB56" s="18" t="n">
        <f>197</f>
        <v>197.0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170</v>
      </c>
      <c r="C57" s="10" t="s">
        <v>171</v>
      </c>
      <c r="D57" s="10" t="s">
        <v>165</v>
      </c>
      <c r="E57" s="11" t="s">
        <v>219</v>
      </c>
      <c r="F57" s="11" t="s">
        <v>167</v>
      </c>
      <c r="G57" s="12" t="n">
        <v>74400.0</v>
      </c>
      <c r="H57" s="13"/>
      <c r="I57" s="14" t="s">
        <v>55</v>
      </c>
      <c r="J57" s="13"/>
      <c r="K57" s="14" t="s">
        <v>55</v>
      </c>
      <c r="L57" s="13" t="s">
        <v>209</v>
      </c>
      <c r="M57" s="14" t="s">
        <v>210</v>
      </c>
      <c r="N57" s="13"/>
      <c r="O57" s="14" t="s">
        <v>55</v>
      </c>
      <c r="P57" s="13" t="s">
        <v>220</v>
      </c>
      <c r="Q57" s="14" t="s">
        <v>221</v>
      </c>
      <c r="R57" s="13"/>
      <c r="S57" s="14" t="s">
        <v>55</v>
      </c>
      <c r="T57" s="15" t="n">
        <f>12.87</f>
        <v>12.87</v>
      </c>
      <c r="U57" s="16" t="n">
        <f>75</f>
        <v>75.0</v>
      </c>
      <c r="V57" s="16" t="n">
        <v>75.0</v>
      </c>
      <c r="W57" s="16"/>
      <c r="X57" s="16" t="n">
        <f>74195400</f>
        <v>7.41954E7</v>
      </c>
      <c r="Y57" s="16" t="n">
        <v>7.41954E7</v>
      </c>
      <c r="Z57" s="17"/>
      <c r="AA57" s="13"/>
      <c r="AB57" s="18" t="n">
        <f>125</f>
        <v>125.0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170</v>
      </c>
      <c r="C58" s="10" t="s">
        <v>171</v>
      </c>
      <c r="D58" s="10" t="s">
        <v>222</v>
      </c>
      <c r="E58" s="11" t="s">
        <v>133</v>
      </c>
      <c r="F58" s="11" t="s">
        <v>223</v>
      </c>
      <c r="G58" s="12" t="n">
        <v>72000.0</v>
      </c>
      <c r="H58" s="13"/>
      <c r="I58" s="14" t="s">
        <v>55</v>
      </c>
      <c r="J58" s="13"/>
      <c r="K58" s="14" t="s">
        <v>55</v>
      </c>
      <c r="L58" s="13" t="s">
        <v>209</v>
      </c>
      <c r="M58" s="14" t="s">
        <v>210</v>
      </c>
      <c r="N58" s="13"/>
      <c r="O58" s="14" t="s">
        <v>55</v>
      </c>
      <c r="P58" s="13" t="s">
        <v>220</v>
      </c>
      <c r="Q58" s="14" t="s">
        <v>221</v>
      </c>
      <c r="R58" s="13"/>
      <c r="S58" s="14" t="s">
        <v>55</v>
      </c>
      <c r="T58" s="15" t="n">
        <f>13.07</f>
        <v>13.07</v>
      </c>
      <c r="U58" s="16" t="n">
        <f>75</f>
        <v>75.0</v>
      </c>
      <c r="V58" s="16" t="n">
        <v>75.0</v>
      </c>
      <c r="W58" s="16"/>
      <c r="X58" s="16" t="n">
        <f>71802000</f>
        <v>7.1802E7</v>
      </c>
      <c r="Y58" s="16" t="n">
        <v>7.1802E7</v>
      </c>
      <c r="Z58" s="17"/>
      <c r="AA58" s="13"/>
      <c r="AB58" s="18" t="n">
        <f>125</f>
        <v>125.0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170</v>
      </c>
      <c r="C59" s="10" t="s">
        <v>171</v>
      </c>
      <c r="D59" s="10" t="s">
        <v>224</v>
      </c>
      <c r="E59" s="11" t="s">
        <v>139</v>
      </c>
      <c r="F59" s="11" t="s">
        <v>225</v>
      </c>
      <c r="G59" s="12" t="n">
        <v>74400.0</v>
      </c>
      <c r="H59" s="13"/>
      <c r="I59" s="14" t="s">
        <v>55</v>
      </c>
      <c r="J59" s="13"/>
      <c r="K59" s="14" t="s">
        <v>55</v>
      </c>
      <c r="L59" s="13" t="s">
        <v>209</v>
      </c>
      <c r="M59" s="14" t="s">
        <v>210</v>
      </c>
      <c r="N59" s="13"/>
      <c r="O59" s="14" t="s">
        <v>55</v>
      </c>
      <c r="P59" s="13" t="s">
        <v>220</v>
      </c>
      <c r="Q59" s="14" t="s">
        <v>221</v>
      </c>
      <c r="R59" s="13"/>
      <c r="S59" s="14" t="s">
        <v>55</v>
      </c>
      <c r="T59" s="15" t="n">
        <f>14.5</f>
        <v>14.5</v>
      </c>
      <c r="U59" s="16" t="n">
        <f>75</f>
        <v>75.0</v>
      </c>
      <c r="V59" s="16" t="n">
        <v>75.0</v>
      </c>
      <c r="W59" s="16"/>
      <c r="X59" s="16" t="n">
        <f>74195400</f>
        <v>7.41954E7</v>
      </c>
      <c r="Y59" s="16" t="n">
        <v>7.41954E7</v>
      </c>
      <c r="Z59" s="17"/>
      <c r="AA59" s="13"/>
      <c r="AB59" s="18" t="n">
        <f>125</f>
        <v>125.0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170</v>
      </c>
      <c r="C60" s="10" t="s">
        <v>171</v>
      </c>
      <c r="D60" s="10" t="s">
        <v>226</v>
      </c>
      <c r="E60" s="11" t="s">
        <v>227</v>
      </c>
      <c r="F60" s="11" t="s">
        <v>228</v>
      </c>
      <c r="G60" s="12" t="n">
        <v>74400.0</v>
      </c>
      <c r="H60" s="13"/>
      <c r="I60" s="14" t="s">
        <v>55</v>
      </c>
      <c r="J60" s="13"/>
      <c r="K60" s="14" t="s">
        <v>55</v>
      </c>
      <c r="L60" s="13" t="s">
        <v>209</v>
      </c>
      <c r="M60" s="14" t="s">
        <v>210</v>
      </c>
      <c r="N60" s="13"/>
      <c r="O60" s="14" t="s">
        <v>55</v>
      </c>
      <c r="P60" s="13" t="s">
        <v>220</v>
      </c>
      <c r="Q60" s="14" t="s">
        <v>221</v>
      </c>
      <c r="R60" s="13"/>
      <c r="S60" s="14" t="s">
        <v>55</v>
      </c>
      <c r="T60" s="15" t="n">
        <f>14.87</f>
        <v>14.87</v>
      </c>
      <c r="U60" s="16" t="n">
        <f>75</f>
        <v>75.0</v>
      </c>
      <c r="V60" s="16" t="n">
        <v>75.0</v>
      </c>
      <c r="W60" s="16"/>
      <c r="X60" s="16" t="n">
        <f>74195400</f>
        <v>7.41954E7</v>
      </c>
      <c r="Y60" s="16" t="n">
        <v>7.41954E7</v>
      </c>
      <c r="Z60" s="17"/>
      <c r="AA60" s="13"/>
      <c r="AB60" s="18" t="n">
        <f>125</f>
        <v>125.0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170</v>
      </c>
      <c r="C61" s="10" t="s">
        <v>171</v>
      </c>
      <c r="D61" s="10" t="s">
        <v>229</v>
      </c>
      <c r="E61" s="11" t="s">
        <v>230</v>
      </c>
      <c r="F61" s="11" t="s">
        <v>231</v>
      </c>
      <c r="G61" s="12" t="n">
        <v>67200.0</v>
      </c>
      <c r="H61" s="13"/>
      <c r="I61" s="14" t="s">
        <v>55</v>
      </c>
      <c r="J61" s="13"/>
      <c r="K61" s="14" t="s">
        <v>55</v>
      </c>
      <c r="L61" s="13" t="s">
        <v>209</v>
      </c>
      <c r="M61" s="14" t="s">
        <v>210</v>
      </c>
      <c r="N61" s="13"/>
      <c r="O61" s="14" t="s">
        <v>55</v>
      </c>
      <c r="P61" s="13" t="s">
        <v>220</v>
      </c>
      <c r="Q61" s="14" t="s">
        <v>221</v>
      </c>
      <c r="R61" s="13"/>
      <c r="S61" s="14" t="s">
        <v>55</v>
      </c>
      <c r="T61" s="15" t="n">
        <f>14.22</f>
        <v>14.22</v>
      </c>
      <c r="U61" s="16" t="n">
        <f>75</f>
        <v>75.0</v>
      </c>
      <c r="V61" s="16" t="n">
        <v>75.0</v>
      </c>
      <c r="W61" s="16"/>
      <c r="X61" s="16" t="n">
        <f>67015200</f>
        <v>6.70152E7</v>
      </c>
      <c r="Y61" s="16" t="n">
        <v>6.70152E7</v>
      </c>
      <c r="Z61" s="17"/>
      <c r="AA61" s="13"/>
      <c r="AB61" s="18" t="n">
        <f>125</f>
        <v>125.0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170</v>
      </c>
      <c r="C62" s="10" t="s">
        <v>171</v>
      </c>
      <c r="D62" s="10" t="s">
        <v>232</v>
      </c>
      <c r="E62" s="11" t="s">
        <v>233</v>
      </c>
      <c r="F62" s="11" t="s">
        <v>234</v>
      </c>
      <c r="G62" s="12" t="n">
        <v>74400.0</v>
      </c>
      <c r="H62" s="13"/>
      <c r="I62" s="14" t="s">
        <v>55</v>
      </c>
      <c r="J62" s="13"/>
      <c r="K62" s="14" t="s">
        <v>55</v>
      </c>
      <c r="L62" s="13" t="s">
        <v>209</v>
      </c>
      <c r="M62" s="14" t="s">
        <v>210</v>
      </c>
      <c r="N62" s="13"/>
      <c r="O62" s="14" t="s">
        <v>55</v>
      </c>
      <c r="P62" s="13" t="s">
        <v>220</v>
      </c>
      <c r="Q62" s="14" t="s">
        <v>221</v>
      </c>
      <c r="R62" s="13"/>
      <c r="S62" s="14" t="s">
        <v>55</v>
      </c>
      <c r="T62" s="15" t="n">
        <f>12.06</f>
        <v>12.06</v>
      </c>
      <c r="U62" s="16" t="n">
        <f>75</f>
        <v>75.0</v>
      </c>
      <c r="V62" s="16" t="n">
        <v>75.0</v>
      </c>
      <c r="W62" s="16"/>
      <c r="X62" s="16" t="n">
        <f>74195400</f>
        <v>7.41954E7</v>
      </c>
      <c r="Y62" s="16" t="n">
        <v>7.41954E7</v>
      </c>
      <c r="Z62" s="17"/>
      <c r="AA62" s="13"/>
      <c r="AB62" s="18" t="n">
        <f>125</f>
        <v>125.0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170</v>
      </c>
      <c r="C63" s="10" t="s">
        <v>171</v>
      </c>
      <c r="D63" s="10" t="s">
        <v>235</v>
      </c>
      <c r="E63" s="11" t="s">
        <v>236</v>
      </c>
      <c r="F63" s="11" t="s">
        <v>237</v>
      </c>
      <c r="G63" s="12" t="n">
        <v>72000.0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11</f>
        <v>11.0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170</v>
      </c>
      <c r="C64" s="10" t="s">
        <v>171</v>
      </c>
      <c r="D64" s="10" t="s">
        <v>238</v>
      </c>
      <c r="E64" s="11" t="s">
        <v>159</v>
      </c>
      <c r="F64" s="11" t="s">
        <v>239</v>
      </c>
      <c r="G64" s="12" t="n">
        <v>74400.0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11.4</f>
        <v>11.4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170</v>
      </c>
      <c r="C65" s="10" t="s">
        <v>171</v>
      </c>
      <c r="D65" s="10" t="s">
        <v>240</v>
      </c>
      <c r="E65" s="11" t="s">
        <v>241</v>
      </c>
      <c r="F65" s="11" t="s">
        <v>242</v>
      </c>
      <c r="G65" s="12" t="n">
        <v>72000.0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12.37</f>
        <v>12.37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170</v>
      </c>
      <c r="C66" s="10" t="s">
        <v>171</v>
      </c>
      <c r="D66" s="10" t="s">
        <v>243</v>
      </c>
      <c r="E66" s="11" t="s">
        <v>244</v>
      </c>
      <c r="F66" s="11" t="s">
        <v>245</v>
      </c>
      <c r="G66" s="12" t="n">
        <v>74400.0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13.89</f>
        <v>13.89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246</v>
      </c>
      <c r="C67" s="10" t="s">
        <v>247</v>
      </c>
      <c r="D67" s="10" t="s">
        <v>49</v>
      </c>
      <c r="E67" s="11" t="s">
        <v>172</v>
      </c>
      <c r="F67" s="11" t="s">
        <v>82</v>
      </c>
      <c r="G67" s="12" t="n">
        <v>74400.0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12.31</f>
        <v>12.31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 t="s">
        <v>56</v>
      </c>
      <c r="AB67" s="18" t="n">
        <f>299</f>
        <v>299.0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246</v>
      </c>
      <c r="C68" s="10" t="s">
        <v>247</v>
      </c>
      <c r="D68" s="10" t="s">
        <v>52</v>
      </c>
      <c r="E68" s="11" t="s">
        <v>176</v>
      </c>
      <c r="F68" s="11" t="s">
        <v>177</v>
      </c>
      <c r="G68" s="12" t="n">
        <v>72000.0</v>
      </c>
      <c r="H68" s="13" t="s">
        <v>248</v>
      </c>
      <c r="I68" s="14" t="s">
        <v>249</v>
      </c>
      <c r="J68" s="13" t="s">
        <v>248</v>
      </c>
      <c r="K68" s="14" t="s">
        <v>249</v>
      </c>
      <c r="L68" s="13" t="s">
        <v>99</v>
      </c>
      <c r="M68" s="14" t="s">
        <v>250</v>
      </c>
      <c r="N68" s="13" t="s">
        <v>248</v>
      </c>
      <c r="O68" s="14" t="s">
        <v>249</v>
      </c>
      <c r="P68" s="13" t="s">
        <v>88</v>
      </c>
      <c r="Q68" s="14" t="s">
        <v>251</v>
      </c>
      <c r="R68" s="13" t="s">
        <v>248</v>
      </c>
      <c r="S68" s="14" t="s">
        <v>249</v>
      </c>
      <c r="T68" s="15" t="n">
        <f>11.79</f>
        <v>11.79</v>
      </c>
      <c r="U68" s="16" t="n">
        <f>101</f>
        <v>101.0</v>
      </c>
      <c r="V68" s="16" t="n">
        <v>100.0</v>
      </c>
      <c r="W68" s="16"/>
      <c r="X68" s="16" t="n">
        <f>88239600</f>
        <v>8.82396E7</v>
      </c>
      <c r="Y68" s="16" t="n">
        <v>8.7408E7</v>
      </c>
      <c r="Z68" s="17"/>
      <c r="AA68" s="13"/>
      <c r="AB68" s="18" t="n">
        <f>390</f>
        <v>390.0</v>
      </c>
      <c r="AC68" s="18" t="str">
        <f>"－"</f>
        <v>－</v>
      </c>
      <c r="AD68" s="19" t="n">
        <f>1</f>
        <v>1.0</v>
      </c>
    </row>
    <row r="69">
      <c r="A69" s="9" t="s">
        <v>49</v>
      </c>
      <c r="B69" s="10" t="s">
        <v>246</v>
      </c>
      <c r="C69" s="10" t="s">
        <v>247</v>
      </c>
      <c r="D69" s="10" t="s">
        <v>57</v>
      </c>
      <c r="E69" s="11" t="s">
        <v>182</v>
      </c>
      <c r="F69" s="11" t="s">
        <v>183</v>
      </c>
      <c r="G69" s="12" t="n">
        <v>74400.0</v>
      </c>
      <c r="H69" s="13" t="s">
        <v>220</v>
      </c>
      <c r="I69" s="14" t="s">
        <v>252</v>
      </c>
      <c r="J69" s="13" t="s">
        <v>220</v>
      </c>
      <c r="K69" s="14" t="s">
        <v>252</v>
      </c>
      <c r="L69" s="13" t="s">
        <v>148</v>
      </c>
      <c r="M69" s="14" t="s">
        <v>253</v>
      </c>
      <c r="N69" s="13" t="s">
        <v>220</v>
      </c>
      <c r="O69" s="14" t="s">
        <v>252</v>
      </c>
      <c r="P69" s="13" t="s">
        <v>148</v>
      </c>
      <c r="Q69" s="14" t="s">
        <v>253</v>
      </c>
      <c r="R69" s="13" t="s">
        <v>220</v>
      </c>
      <c r="S69" s="14" t="s">
        <v>252</v>
      </c>
      <c r="T69" s="15" t="n">
        <f>9.89</f>
        <v>9.89</v>
      </c>
      <c r="U69" s="16" t="n">
        <f>2</f>
        <v>2.0</v>
      </c>
      <c r="V69" s="16" t="n">
        <v>1.0</v>
      </c>
      <c r="W69" s="16"/>
      <c r="X69" s="16" t="n">
        <f>1543800</f>
        <v>1543800.0</v>
      </c>
      <c r="Y69" s="16" t="n">
        <v>810960.0</v>
      </c>
      <c r="Z69" s="17"/>
      <c r="AA69" s="13"/>
      <c r="AB69" s="18" t="n">
        <f>432</f>
        <v>432.0</v>
      </c>
      <c r="AC69" s="18" t="str">
        <f>"－"</f>
        <v>－</v>
      </c>
      <c r="AD69" s="19" t="n">
        <f>1</f>
        <v>1.0</v>
      </c>
    </row>
    <row r="70">
      <c r="A70" s="9" t="s">
        <v>49</v>
      </c>
      <c r="B70" s="10" t="s">
        <v>246</v>
      </c>
      <c r="C70" s="10" t="s">
        <v>247</v>
      </c>
      <c r="D70" s="10" t="s">
        <v>60</v>
      </c>
      <c r="E70" s="11" t="s">
        <v>189</v>
      </c>
      <c r="F70" s="11" t="s">
        <v>112</v>
      </c>
      <c r="G70" s="12" t="n">
        <v>72000.0</v>
      </c>
      <c r="H70" s="13" t="s">
        <v>197</v>
      </c>
      <c r="I70" s="14" t="s">
        <v>254</v>
      </c>
      <c r="J70" s="13" t="s">
        <v>197</v>
      </c>
      <c r="K70" s="14" t="s">
        <v>254</v>
      </c>
      <c r="L70" s="13" t="s">
        <v>148</v>
      </c>
      <c r="M70" s="14" t="s">
        <v>253</v>
      </c>
      <c r="N70" s="13" t="s">
        <v>197</v>
      </c>
      <c r="O70" s="14" t="s">
        <v>254</v>
      </c>
      <c r="P70" s="13" t="s">
        <v>90</v>
      </c>
      <c r="Q70" s="14" t="s">
        <v>255</v>
      </c>
      <c r="R70" s="13" t="s">
        <v>197</v>
      </c>
      <c r="S70" s="14" t="s">
        <v>254</v>
      </c>
      <c r="T70" s="15" t="n">
        <f>10.41</f>
        <v>10.41</v>
      </c>
      <c r="U70" s="16" t="n">
        <f>5</f>
        <v>5.0</v>
      </c>
      <c r="V70" s="16" t="n">
        <v>3.0</v>
      </c>
      <c r="W70" s="16"/>
      <c r="X70" s="16" t="n">
        <f>3794400</f>
        <v>3794400.0</v>
      </c>
      <c r="Y70" s="16" t="n">
        <v>2296800.0</v>
      </c>
      <c r="Z70" s="17"/>
      <c r="AA70" s="13"/>
      <c r="AB70" s="18" t="n">
        <f>174</f>
        <v>174.0</v>
      </c>
      <c r="AC70" s="18" t="str">
        <f>"－"</f>
        <v>－</v>
      </c>
      <c r="AD70" s="19" t="n">
        <f>1</f>
        <v>1.0</v>
      </c>
    </row>
    <row r="71">
      <c r="A71" s="9" t="s">
        <v>49</v>
      </c>
      <c r="B71" s="10" t="s">
        <v>246</v>
      </c>
      <c r="C71" s="10" t="s">
        <v>247</v>
      </c>
      <c r="D71" s="10" t="s">
        <v>63</v>
      </c>
      <c r="E71" s="11" t="s">
        <v>196</v>
      </c>
      <c r="F71" s="11" t="s">
        <v>119</v>
      </c>
      <c r="G71" s="12" t="n">
        <v>74400.0</v>
      </c>
      <c r="H71" s="13"/>
      <c r="I71" s="14" t="s">
        <v>55</v>
      </c>
      <c r="J71" s="13"/>
      <c r="K71" s="14" t="s">
        <v>55</v>
      </c>
      <c r="L71" s="13" t="s">
        <v>148</v>
      </c>
      <c r="M71" s="14" t="s">
        <v>253</v>
      </c>
      <c r="N71" s="13"/>
      <c r="O71" s="14" t="s">
        <v>55</v>
      </c>
      <c r="P71" s="13" t="s">
        <v>148</v>
      </c>
      <c r="Q71" s="14" t="s">
        <v>253</v>
      </c>
      <c r="R71" s="13"/>
      <c r="S71" s="14" t="s">
        <v>55</v>
      </c>
      <c r="T71" s="15" t="n">
        <f>11.53</f>
        <v>11.53</v>
      </c>
      <c r="U71" s="16" t="n">
        <f>1</f>
        <v>1.0</v>
      </c>
      <c r="V71" s="16" t="n">
        <v>1.0</v>
      </c>
      <c r="W71" s="16"/>
      <c r="X71" s="16" t="n">
        <f>810960</f>
        <v>810960.0</v>
      </c>
      <c r="Y71" s="16" t="n">
        <v>810960.0</v>
      </c>
      <c r="Z71" s="17"/>
      <c r="AA71" s="13"/>
      <c r="AB71" s="18" t="n">
        <f>195</f>
        <v>195.0</v>
      </c>
      <c r="AC71" s="18" t="str">
        <f>"－"</f>
        <v>－</v>
      </c>
      <c r="AD71" s="19" t="str">
        <f>"－"</f>
        <v>－</v>
      </c>
    </row>
    <row r="72">
      <c r="A72" s="9" t="s">
        <v>49</v>
      </c>
      <c r="B72" s="10" t="s">
        <v>246</v>
      </c>
      <c r="C72" s="10" t="s">
        <v>247</v>
      </c>
      <c r="D72" s="10" t="s">
        <v>66</v>
      </c>
      <c r="E72" s="11" t="s">
        <v>199</v>
      </c>
      <c r="F72" s="11" t="s">
        <v>127</v>
      </c>
      <c r="G72" s="12" t="n">
        <v>74400.0</v>
      </c>
      <c r="H72" s="13" t="s">
        <v>99</v>
      </c>
      <c r="I72" s="14" t="s">
        <v>181</v>
      </c>
      <c r="J72" s="13" t="s">
        <v>99</v>
      </c>
      <c r="K72" s="14" t="s">
        <v>181</v>
      </c>
      <c r="L72" s="13"/>
      <c r="M72" s="14"/>
      <c r="N72" s="13" t="s">
        <v>99</v>
      </c>
      <c r="O72" s="14" t="s">
        <v>181</v>
      </c>
      <c r="P72" s="13"/>
      <c r="Q72" s="14"/>
      <c r="R72" s="13" t="s">
        <v>99</v>
      </c>
      <c r="S72" s="14" t="s">
        <v>181</v>
      </c>
      <c r="T72" s="15" t="n">
        <f>12.52</f>
        <v>12.52</v>
      </c>
      <c r="U72" s="16" t="n">
        <f>1</f>
        <v>1.0</v>
      </c>
      <c r="V72" s="16"/>
      <c r="W72" s="16"/>
      <c r="X72" s="16" t="n">
        <f>952320</f>
        <v>952320.0</v>
      </c>
      <c r="Y72" s="16"/>
      <c r="Z72" s="17"/>
      <c r="AA72" s="13"/>
      <c r="AB72" s="18" t="n">
        <f>195</f>
        <v>195.0</v>
      </c>
      <c r="AC72" s="18" t="str">
        <f>"－"</f>
        <v>－</v>
      </c>
      <c r="AD72" s="19" t="n">
        <f>1</f>
        <v>1.0</v>
      </c>
    </row>
    <row r="73">
      <c r="A73" s="9" t="s">
        <v>49</v>
      </c>
      <c r="B73" s="10" t="s">
        <v>246</v>
      </c>
      <c r="C73" s="10" t="s">
        <v>247</v>
      </c>
      <c r="D73" s="10" t="s">
        <v>69</v>
      </c>
      <c r="E73" s="11" t="s">
        <v>203</v>
      </c>
      <c r="F73" s="11" t="s">
        <v>134</v>
      </c>
      <c r="G73" s="12" t="n">
        <v>67200.0</v>
      </c>
      <c r="H73" s="13"/>
      <c r="I73" s="14" t="s">
        <v>55</v>
      </c>
      <c r="J73" s="13"/>
      <c r="K73" s="14" t="s">
        <v>55</v>
      </c>
      <c r="L73" s="13" t="s">
        <v>86</v>
      </c>
      <c r="M73" s="14" t="s">
        <v>256</v>
      </c>
      <c r="N73" s="13"/>
      <c r="O73" s="14" t="s">
        <v>55</v>
      </c>
      <c r="P73" s="13" t="s">
        <v>86</v>
      </c>
      <c r="Q73" s="14" t="s">
        <v>256</v>
      </c>
      <c r="R73" s="13"/>
      <c r="S73" s="14" t="s">
        <v>55</v>
      </c>
      <c r="T73" s="15" t="n">
        <f>12.61</f>
        <v>12.61</v>
      </c>
      <c r="U73" s="16" t="n">
        <f>2</f>
        <v>2.0</v>
      </c>
      <c r="V73" s="16" t="n">
        <v>2.0</v>
      </c>
      <c r="W73" s="16"/>
      <c r="X73" s="16" t="n">
        <f>1727040</f>
        <v>1727040.0</v>
      </c>
      <c r="Y73" s="16" t="n">
        <v>1727040.0</v>
      </c>
      <c r="Z73" s="17"/>
      <c r="AA73" s="13"/>
      <c r="AB73" s="18" t="n">
        <f>296</f>
        <v>296.0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246</v>
      </c>
      <c r="C74" s="10" t="s">
        <v>247</v>
      </c>
      <c r="D74" s="10" t="s">
        <v>72</v>
      </c>
      <c r="E74" s="11" t="s">
        <v>205</v>
      </c>
      <c r="F74" s="11" t="s">
        <v>206</v>
      </c>
      <c r="G74" s="12" t="n">
        <v>74400.0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10.58</f>
        <v>10.58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n">
        <f>141</f>
        <v>141.0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246</v>
      </c>
      <c r="C75" s="10" t="s">
        <v>247</v>
      </c>
      <c r="D75" s="10" t="s">
        <v>141</v>
      </c>
      <c r="E75" s="11" t="s">
        <v>207</v>
      </c>
      <c r="F75" s="11" t="s">
        <v>208</v>
      </c>
      <c r="G75" s="12" t="n">
        <v>72000.0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10.02</f>
        <v>10.02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n">
        <f>112</f>
        <v>112.0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246</v>
      </c>
      <c r="C76" s="10" t="s">
        <v>247</v>
      </c>
      <c r="D76" s="10" t="s">
        <v>144</v>
      </c>
      <c r="E76" s="11" t="s">
        <v>212</v>
      </c>
      <c r="F76" s="11" t="s">
        <v>146</v>
      </c>
      <c r="G76" s="12" t="n">
        <v>74400.0</v>
      </c>
      <c r="H76" s="13"/>
      <c r="I76" s="14" t="s">
        <v>55</v>
      </c>
      <c r="J76" s="13"/>
      <c r="K76" s="14" t="s">
        <v>55</v>
      </c>
      <c r="L76" s="13"/>
      <c r="M76" s="14"/>
      <c r="N76" s="13"/>
      <c r="O76" s="14" t="s">
        <v>55</v>
      </c>
      <c r="P76" s="13"/>
      <c r="Q76" s="14"/>
      <c r="R76" s="13"/>
      <c r="S76" s="14" t="s">
        <v>55</v>
      </c>
      <c r="T76" s="15" t="n">
        <f>9.81</f>
        <v>9.81</v>
      </c>
      <c r="U76" s="16" t="str">
        <f>"－"</f>
        <v>－</v>
      </c>
      <c r="V76" s="16"/>
      <c r="W76" s="16"/>
      <c r="X76" s="16" t="str">
        <f>"－"</f>
        <v>－</v>
      </c>
      <c r="Y76" s="16"/>
      <c r="Z76" s="17"/>
      <c r="AA76" s="13"/>
      <c r="AB76" s="18" t="n">
        <f>112</f>
        <v>112.0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246</v>
      </c>
      <c r="C77" s="10" t="s">
        <v>247</v>
      </c>
      <c r="D77" s="10" t="s">
        <v>152</v>
      </c>
      <c r="E77" s="11" t="s">
        <v>94</v>
      </c>
      <c r="F77" s="11" t="s">
        <v>213</v>
      </c>
      <c r="G77" s="12" t="n">
        <v>72000.0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10.45</f>
        <v>10.45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n">
        <f>102</f>
        <v>102.0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246</v>
      </c>
      <c r="C78" s="10" t="s">
        <v>247</v>
      </c>
      <c r="D78" s="10" t="s">
        <v>155</v>
      </c>
      <c r="E78" s="11" t="s">
        <v>214</v>
      </c>
      <c r="F78" s="11" t="s">
        <v>215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12.46</f>
        <v>12.46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n">
        <f>102</f>
        <v>102.0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246</v>
      </c>
      <c r="C79" s="10" t="s">
        <v>247</v>
      </c>
      <c r="D79" s="10" t="s">
        <v>158</v>
      </c>
      <c r="E79" s="11" t="s">
        <v>111</v>
      </c>
      <c r="F79" s="11" t="s">
        <v>216</v>
      </c>
      <c r="G79" s="12" t="n">
        <v>74400.0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12.39</f>
        <v>12.39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n">
        <f>102</f>
        <v>102.0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246</v>
      </c>
      <c r="C80" s="10" t="s">
        <v>247</v>
      </c>
      <c r="D80" s="10" t="s">
        <v>162</v>
      </c>
      <c r="E80" s="11" t="s">
        <v>217</v>
      </c>
      <c r="F80" s="11" t="s">
        <v>218</v>
      </c>
      <c r="G80" s="12" t="n">
        <v>72000.0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12.22</f>
        <v>12.22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n">
        <f>102</f>
        <v>102.0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246</v>
      </c>
      <c r="C81" s="10" t="s">
        <v>247</v>
      </c>
      <c r="D81" s="10" t="s">
        <v>165</v>
      </c>
      <c r="E81" s="11" t="s">
        <v>219</v>
      </c>
      <c r="F81" s="11" t="s">
        <v>167</v>
      </c>
      <c r="G81" s="12" t="n">
        <v>74400.0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10.65</f>
        <v>10.65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246</v>
      </c>
      <c r="C82" s="10" t="s">
        <v>247</v>
      </c>
      <c r="D82" s="10" t="s">
        <v>222</v>
      </c>
      <c r="E82" s="11" t="s">
        <v>133</v>
      </c>
      <c r="F82" s="11" t="s">
        <v>223</v>
      </c>
      <c r="G82" s="12" t="n">
        <v>72000.0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11.03</f>
        <v>11.03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246</v>
      </c>
      <c r="C83" s="10" t="s">
        <v>247</v>
      </c>
      <c r="D83" s="10" t="s">
        <v>224</v>
      </c>
      <c r="E83" s="11" t="s">
        <v>139</v>
      </c>
      <c r="F83" s="11" t="s">
        <v>225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12.3</f>
        <v>12.3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246</v>
      </c>
      <c r="C84" s="10" t="s">
        <v>247</v>
      </c>
      <c r="D84" s="10" t="s">
        <v>226</v>
      </c>
      <c r="E84" s="11" t="s">
        <v>227</v>
      </c>
      <c r="F84" s="11" t="s">
        <v>228</v>
      </c>
      <c r="G84" s="12" t="n">
        <v>74400.0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13.25</f>
        <v>13.25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246</v>
      </c>
      <c r="C85" s="10" t="s">
        <v>247</v>
      </c>
      <c r="D85" s="10" t="s">
        <v>229</v>
      </c>
      <c r="E85" s="11" t="s">
        <v>230</v>
      </c>
      <c r="F85" s="11" t="s">
        <v>231</v>
      </c>
      <c r="G85" s="12" t="n">
        <v>67200.0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12.48</f>
        <v>12.48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246</v>
      </c>
      <c r="C86" s="10" t="s">
        <v>247</v>
      </c>
      <c r="D86" s="10" t="s">
        <v>232</v>
      </c>
      <c r="E86" s="11" t="s">
        <v>233</v>
      </c>
      <c r="F86" s="11" t="s">
        <v>234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10.53</f>
        <v>10.53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246</v>
      </c>
      <c r="C87" s="10" t="s">
        <v>247</v>
      </c>
      <c r="D87" s="10" t="s">
        <v>235</v>
      </c>
      <c r="E87" s="11" t="s">
        <v>236</v>
      </c>
      <c r="F87" s="11" t="s">
        <v>237</v>
      </c>
      <c r="G87" s="12" t="n">
        <v>72000.0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9.17</f>
        <v>9.17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246</v>
      </c>
      <c r="C88" s="10" t="s">
        <v>247</v>
      </c>
      <c r="D88" s="10" t="s">
        <v>238</v>
      </c>
      <c r="E88" s="11" t="s">
        <v>159</v>
      </c>
      <c r="F88" s="11" t="s">
        <v>239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9.54</f>
        <v>9.54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246</v>
      </c>
      <c r="C89" s="10" t="s">
        <v>247</v>
      </c>
      <c r="D89" s="10" t="s">
        <v>240</v>
      </c>
      <c r="E89" s="11" t="s">
        <v>241</v>
      </c>
      <c r="F89" s="11" t="s">
        <v>242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10.41</f>
        <v>10.41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246</v>
      </c>
      <c r="C90" s="10" t="s">
        <v>247</v>
      </c>
      <c r="D90" s="10" t="s">
        <v>243</v>
      </c>
      <c r="E90" s="11" t="s">
        <v>244</v>
      </c>
      <c r="F90" s="11" t="s">
        <v>245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12.28</f>
        <v>12.28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257</v>
      </c>
      <c r="C91" s="10" t="s">
        <v>258</v>
      </c>
      <c r="D91" s="10" t="s">
        <v>49</v>
      </c>
      <c r="E91" s="11" t="s">
        <v>172</v>
      </c>
      <c r="F91" s="11" t="s">
        <v>259</v>
      </c>
      <c r="G91" s="12" t="n">
        <v>24000.0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15.84</f>
        <v>15.84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 t="s">
        <v>56</v>
      </c>
      <c r="AB91" s="18" t="n">
        <f>182</f>
        <v>182.0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257</v>
      </c>
      <c r="C92" s="10" t="s">
        <v>258</v>
      </c>
      <c r="D92" s="10" t="s">
        <v>52</v>
      </c>
      <c r="E92" s="11" t="s">
        <v>260</v>
      </c>
      <c r="F92" s="11" t="s">
        <v>177</v>
      </c>
      <c r="G92" s="12" t="n">
        <v>24000.0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15.84</f>
        <v>15.84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n">
        <f>54</f>
        <v>54.0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257</v>
      </c>
      <c r="C93" s="10" t="s">
        <v>258</v>
      </c>
      <c r="D93" s="10" t="s">
        <v>57</v>
      </c>
      <c r="E93" s="11" t="s">
        <v>182</v>
      </c>
      <c r="F93" s="11" t="s">
        <v>183</v>
      </c>
      <c r="G93" s="12" t="n">
        <v>26400.0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14.3</f>
        <v>14.3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/>
      <c r="AB93" s="18" t="n">
        <f>41</f>
        <v>41.0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257</v>
      </c>
      <c r="C94" s="10" t="s">
        <v>258</v>
      </c>
      <c r="D94" s="10" t="s">
        <v>60</v>
      </c>
      <c r="E94" s="11" t="s">
        <v>189</v>
      </c>
      <c r="F94" s="11" t="s">
        <v>261</v>
      </c>
      <c r="G94" s="12" t="n">
        <v>21600.0</v>
      </c>
      <c r="H94" s="13"/>
      <c r="I94" s="14" t="s">
        <v>55</v>
      </c>
      <c r="J94" s="13"/>
      <c r="K94" s="14" t="s">
        <v>55</v>
      </c>
      <c r="L94" s="13" t="s">
        <v>102</v>
      </c>
      <c r="M94" s="14" t="s">
        <v>262</v>
      </c>
      <c r="N94" s="13"/>
      <c r="O94" s="14" t="s">
        <v>55</v>
      </c>
      <c r="P94" s="13" t="s">
        <v>102</v>
      </c>
      <c r="Q94" s="14" t="s">
        <v>262</v>
      </c>
      <c r="R94" s="13"/>
      <c r="S94" s="14" t="s">
        <v>55</v>
      </c>
      <c r="T94" s="15" t="n">
        <f>14.41</f>
        <v>14.41</v>
      </c>
      <c r="U94" s="16" t="n">
        <f>5</f>
        <v>5.0</v>
      </c>
      <c r="V94" s="16" t="n">
        <v>5.0</v>
      </c>
      <c r="W94" s="16"/>
      <c r="X94" s="16" t="n">
        <f>1512000</f>
        <v>1512000.0</v>
      </c>
      <c r="Y94" s="16" t="n">
        <v>1512000.0</v>
      </c>
      <c r="Z94" s="17"/>
      <c r="AA94" s="13"/>
      <c r="AB94" s="18" t="n">
        <f>45</f>
        <v>45.0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257</v>
      </c>
      <c r="C95" s="10" t="s">
        <v>258</v>
      </c>
      <c r="D95" s="10" t="s">
        <v>63</v>
      </c>
      <c r="E95" s="11" t="s">
        <v>263</v>
      </c>
      <c r="F95" s="11" t="s">
        <v>264</v>
      </c>
      <c r="G95" s="12" t="n">
        <v>25200.0</v>
      </c>
      <c r="H95" s="13"/>
      <c r="I95" s="14" t="s">
        <v>55</v>
      </c>
      <c r="J95" s="13"/>
      <c r="K95" s="14" t="s">
        <v>55</v>
      </c>
      <c r="L95" s="13"/>
      <c r="M95" s="14"/>
      <c r="N95" s="13"/>
      <c r="O95" s="14" t="s">
        <v>55</v>
      </c>
      <c r="P95" s="13"/>
      <c r="Q95" s="14"/>
      <c r="R95" s="13"/>
      <c r="S95" s="14" t="s">
        <v>55</v>
      </c>
      <c r="T95" s="15" t="n">
        <f>14.33</f>
        <v>14.33</v>
      </c>
      <c r="U95" s="16" t="str">
        <f>"－"</f>
        <v>－</v>
      </c>
      <c r="V95" s="16"/>
      <c r="W95" s="16"/>
      <c r="X95" s="16" t="str">
        <f>"－"</f>
        <v>－</v>
      </c>
      <c r="Y95" s="16"/>
      <c r="Z95" s="17"/>
      <c r="AA95" s="13"/>
      <c r="AB95" s="18" t="n">
        <f>101</f>
        <v>101.0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257</v>
      </c>
      <c r="C96" s="10" t="s">
        <v>258</v>
      </c>
      <c r="D96" s="10" t="s">
        <v>66</v>
      </c>
      <c r="E96" s="11" t="s">
        <v>199</v>
      </c>
      <c r="F96" s="11" t="s">
        <v>265</v>
      </c>
      <c r="G96" s="12" t="n">
        <v>22800.0</v>
      </c>
      <c r="H96" s="13"/>
      <c r="I96" s="14" t="s">
        <v>55</v>
      </c>
      <c r="J96" s="13"/>
      <c r="K96" s="14" t="s">
        <v>55</v>
      </c>
      <c r="L96" s="13"/>
      <c r="M96" s="14"/>
      <c r="N96" s="13"/>
      <c r="O96" s="14" t="s">
        <v>55</v>
      </c>
      <c r="P96" s="13"/>
      <c r="Q96" s="14"/>
      <c r="R96" s="13"/>
      <c r="S96" s="14" t="s">
        <v>55</v>
      </c>
      <c r="T96" s="15" t="n">
        <f>14.7</f>
        <v>14.7</v>
      </c>
      <c r="U96" s="16" t="str">
        <f>"－"</f>
        <v>－</v>
      </c>
      <c r="V96" s="16"/>
      <c r="W96" s="16"/>
      <c r="X96" s="16" t="str">
        <f>"－"</f>
        <v>－</v>
      </c>
      <c r="Y96" s="16"/>
      <c r="Z96" s="17"/>
      <c r="AA96" s="13"/>
      <c r="AB96" s="18" t="n">
        <f>110</f>
        <v>110.0</v>
      </c>
      <c r="AC96" s="18" t="str">
        <f>"－"</f>
        <v>－</v>
      </c>
      <c r="AD96" s="19" t="str">
        <f>"－"</f>
        <v>－</v>
      </c>
    </row>
    <row r="97">
      <c r="A97" s="9" t="s">
        <v>49</v>
      </c>
      <c r="B97" s="10" t="s">
        <v>257</v>
      </c>
      <c r="C97" s="10" t="s">
        <v>258</v>
      </c>
      <c r="D97" s="10" t="s">
        <v>69</v>
      </c>
      <c r="E97" s="11" t="s">
        <v>203</v>
      </c>
      <c r="F97" s="11" t="s">
        <v>266</v>
      </c>
      <c r="G97" s="12" t="n">
        <v>21600.0</v>
      </c>
      <c r="H97" s="13"/>
      <c r="I97" s="14" t="s">
        <v>55</v>
      </c>
      <c r="J97" s="13"/>
      <c r="K97" s="14" t="s">
        <v>55</v>
      </c>
      <c r="L97" s="13"/>
      <c r="M97" s="14"/>
      <c r="N97" s="13"/>
      <c r="O97" s="14" t="s">
        <v>55</v>
      </c>
      <c r="P97" s="13"/>
      <c r="Q97" s="14"/>
      <c r="R97" s="13"/>
      <c r="S97" s="14" t="s">
        <v>55</v>
      </c>
      <c r="T97" s="15" t="n">
        <f>14.78</f>
        <v>14.78</v>
      </c>
      <c r="U97" s="16" t="str">
        <f>"－"</f>
        <v>－</v>
      </c>
      <c r="V97" s="16"/>
      <c r="W97" s="16"/>
      <c r="X97" s="16" t="str">
        <f>"－"</f>
        <v>－</v>
      </c>
      <c r="Y97" s="16"/>
      <c r="Z97" s="17"/>
      <c r="AA97" s="13"/>
      <c r="AB97" s="18" t="n">
        <f>151</f>
        <v>151.0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257</v>
      </c>
      <c r="C98" s="10" t="s">
        <v>258</v>
      </c>
      <c r="D98" s="10" t="s">
        <v>72</v>
      </c>
      <c r="E98" s="11" t="s">
        <v>267</v>
      </c>
      <c r="F98" s="11" t="s">
        <v>206</v>
      </c>
      <c r="G98" s="12" t="n">
        <v>25200.0</v>
      </c>
      <c r="H98" s="13"/>
      <c r="I98" s="14" t="s">
        <v>55</v>
      </c>
      <c r="J98" s="13"/>
      <c r="K98" s="14" t="s">
        <v>55</v>
      </c>
      <c r="L98" s="13"/>
      <c r="M98" s="14"/>
      <c r="N98" s="13"/>
      <c r="O98" s="14" t="s">
        <v>55</v>
      </c>
      <c r="P98" s="13"/>
      <c r="Q98" s="14"/>
      <c r="R98" s="13"/>
      <c r="S98" s="14" t="s">
        <v>55</v>
      </c>
      <c r="T98" s="15" t="n">
        <f>13.34</f>
        <v>13.34</v>
      </c>
      <c r="U98" s="16" t="str">
        <f>"－"</f>
        <v>－</v>
      </c>
      <c r="V98" s="16"/>
      <c r="W98" s="16"/>
      <c r="X98" s="16" t="str">
        <f>"－"</f>
        <v>－</v>
      </c>
      <c r="Y98" s="16"/>
      <c r="Z98" s="17"/>
      <c r="AA98" s="13"/>
      <c r="AB98" s="18" t="n">
        <f>41</f>
        <v>41.0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257</v>
      </c>
      <c r="C99" s="10" t="s">
        <v>258</v>
      </c>
      <c r="D99" s="10" t="s">
        <v>141</v>
      </c>
      <c r="E99" s="11" t="s">
        <v>207</v>
      </c>
      <c r="F99" s="11" t="s">
        <v>208</v>
      </c>
      <c r="G99" s="12" t="n">
        <v>25200.0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13.34</f>
        <v>13.34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n">
        <f>7</f>
        <v>7.0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257</v>
      </c>
      <c r="C100" s="10" t="s">
        <v>258</v>
      </c>
      <c r="D100" s="10" t="s">
        <v>144</v>
      </c>
      <c r="E100" s="11" t="s">
        <v>212</v>
      </c>
      <c r="F100" s="11" t="s">
        <v>268</v>
      </c>
      <c r="G100" s="12" t="n">
        <v>20400.0</v>
      </c>
      <c r="H100" s="13"/>
      <c r="I100" s="14" t="s">
        <v>55</v>
      </c>
      <c r="J100" s="13"/>
      <c r="K100" s="14" t="s">
        <v>55</v>
      </c>
      <c r="L100" s="13"/>
      <c r="M100" s="14"/>
      <c r="N100" s="13"/>
      <c r="O100" s="14" t="s">
        <v>55</v>
      </c>
      <c r="P100" s="13"/>
      <c r="Q100" s="14"/>
      <c r="R100" s="13"/>
      <c r="S100" s="14" t="s">
        <v>55</v>
      </c>
      <c r="T100" s="15" t="n">
        <f>13.51</f>
        <v>13.51</v>
      </c>
      <c r="U100" s="16" t="str">
        <f>"－"</f>
        <v>－</v>
      </c>
      <c r="V100" s="16"/>
      <c r="W100" s="16"/>
      <c r="X100" s="16" t="str">
        <f>"－"</f>
        <v>－</v>
      </c>
      <c r="Y100" s="16"/>
      <c r="Z100" s="17"/>
      <c r="AA100" s="13"/>
      <c r="AB100" s="18" t="n">
        <f>7</f>
        <v>7.0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257</v>
      </c>
      <c r="C101" s="10" t="s">
        <v>258</v>
      </c>
      <c r="D101" s="10" t="s">
        <v>152</v>
      </c>
      <c r="E101" s="11" t="s">
        <v>269</v>
      </c>
      <c r="F101" s="11" t="s">
        <v>213</v>
      </c>
      <c r="G101" s="12" t="n">
        <v>26400.0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14.35</f>
        <v>14.35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n">
        <f>7</f>
        <v>7.0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257</v>
      </c>
      <c r="C102" s="10" t="s">
        <v>258</v>
      </c>
      <c r="D102" s="10" t="s">
        <v>155</v>
      </c>
      <c r="E102" s="11" t="s">
        <v>214</v>
      </c>
      <c r="F102" s="11" t="s">
        <v>215</v>
      </c>
      <c r="G102" s="12" t="n">
        <v>26400.0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16.39</f>
        <v>16.39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n">
        <f>7</f>
        <v>7.0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257</v>
      </c>
      <c r="C103" s="10" t="s">
        <v>258</v>
      </c>
      <c r="D103" s="10" t="s">
        <v>158</v>
      </c>
      <c r="E103" s="11" t="s">
        <v>270</v>
      </c>
      <c r="F103" s="11" t="s">
        <v>216</v>
      </c>
      <c r="G103" s="12" t="n">
        <v>24000.0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16.81</f>
        <v>16.81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n">
        <f>7</f>
        <v>7.0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257</v>
      </c>
      <c r="C104" s="10" t="s">
        <v>258</v>
      </c>
      <c r="D104" s="10" t="s">
        <v>162</v>
      </c>
      <c r="E104" s="11" t="s">
        <v>217</v>
      </c>
      <c r="F104" s="11" t="s">
        <v>218</v>
      </c>
      <c r="G104" s="12" t="n">
        <v>22800.0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16.51</f>
        <v>16.51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n">
        <f>7</f>
        <v>7.0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257</v>
      </c>
      <c r="C105" s="10" t="s">
        <v>258</v>
      </c>
      <c r="D105" s="10" t="s">
        <v>165</v>
      </c>
      <c r="E105" s="11" t="s">
        <v>219</v>
      </c>
      <c r="F105" s="11" t="s">
        <v>271</v>
      </c>
      <c r="G105" s="12" t="n">
        <v>25200.0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14.18</f>
        <v>14.18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n">
        <f>5</f>
        <v>5.0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257</v>
      </c>
      <c r="C106" s="10" t="s">
        <v>258</v>
      </c>
      <c r="D106" s="10" t="s">
        <v>222</v>
      </c>
      <c r="E106" s="11" t="s">
        <v>272</v>
      </c>
      <c r="F106" s="11" t="s">
        <v>223</v>
      </c>
      <c r="G106" s="12" t="n">
        <v>22800.0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14.7</f>
        <v>14.7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n">
        <f>5</f>
        <v>5.0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257</v>
      </c>
      <c r="C107" s="10" t="s">
        <v>258</v>
      </c>
      <c r="D107" s="10" t="s">
        <v>224</v>
      </c>
      <c r="E107" s="11" t="s">
        <v>273</v>
      </c>
      <c r="F107" s="11" t="s">
        <v>274</v>
      </c>
      <c r="G107" s="12" t="n">
        <v>25200.0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16.35</f>
        <v>16.35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n">
        <f>5</f>
        <v>5.0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257</v>
      </c>
      <c r="C108" s="10" t="s">
        <v>258</v>
      </c>
      <c r="D108" s="10" t="s">
        <v>226</v>
      </c>
      <c r="E108" s="11" t="s">
        <v>227</v>
      </c>
      <c r="F108" s="11" t="s">
        <v>275</v>
      </c>
      <c r="G108" s="12" t="n">
        <v>22800.0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17</f>
        <v>17.0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n">
        <f>5</f>
        <v>5.0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257</v>
      </c>
      <c r="C109" s="10" t="s">
        <v>258</v>
      </c>
      <c r="D109" s="10" t="s">
        <v>229</v>
      </c>
      <c r="E109" s="11" t="s">
        <v>230</v>
      </c>
      <c r="F109" s="11" t="s">
        <v>276</v>
      </c>
      <c r="G109" s="12" t="n">
        <v>21600.0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15.87</f>
        <v>15.87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n">
        <f>5</f>
        <v>5.0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257</v>
      </c>
      <c r="C110" s="10" t="s">
        <v>258</v>
      </c>
      <c r="D110" s="10" t="s">
        <v>232</v>
      </c>
      <c r="E110" s="11" t="s">
        <v>233</v>
      </c>
      <c r="F110" s="11" t="s">
        <v>234</v>
      </c>
      <c r="G110" s="12" t="n">
        <v>26400.0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13.12</f>
        <v>13.12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n">
        <f>5</f>
        <v>5.0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257</v>
      </c>
      <c r="C111" s="10" t="s">
        <v>258</v>
      </c>
      <c r="D111" s="10" t="s">
        <v>235</v>
      </c>
      <c r="E111" s="11" t="s">
        <v>236</v>
      </c>
      <c r="F111" s="11" t="s">
        <v>237</v>
      </c>
      <c r="G111" s="12" t="n">
        <v>25200.0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11.64</f>
        <v>11.64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257</v>
      </c>
      <c r="C112" s="10" t="s">
        <v>258</v>
      </c>
      <c r="D112" s="10" t="s">
        <v>238</v>
      </c>
      <c r="E112" s="11" t="s">
        <v>277</v>
      </c>
      <c r="F112" s="11" t="s">
        <v>239</v>
      </c>
      <c r="G112" s="12" t="n">
        <v>21600.0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12.76</f>
        <v>12.76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257</v>
      </c>
      <c r="C113" s="10" t="s">
        <v>258</v>
      </c>
      <c r="D113" s="10" t="s">
        <v>240</v>
      </c>
      <c r="E113" s="11" t="s">
        <v>241</v>
      </c>
      <c r="F113" s="11" t="s">
        <v>242</v>
      </c>
      <c r="G113" s="12" t="n">
        <v>26400.0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13.91</f>
        <v>13.91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257</v>
      </c>
      <c r="C114" s="10" t="s">
        <v>258</v>
      </c>
      <c r="D114" s="10" t="s">
        <v>243</v>
      </c>
      <c r="E114" s="11" t="s">
        <v>244</v>
      </c>
      <c r="F114" s="11" t="s">
        <v>278</v>
      </c>
      <c r="G114" s="12" t="n">
        <v>25200.0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16.57</f>
        <v>16.57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257</v>
      </c>
      <c r="C115" s="10" t="s">
        <v>258</v>
      </c>
      <c r="D115" s="10" t="s">
        <v>279</v>
      </c>
      <c r="E115" s="11" t="s">
        <v>82</v>
      </c>
      <c r="F115" s="11" t="s">
        <v>280</v>
      </c>
      <c r="G115" s="12" t="n">
        <v>25200.0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17.79</f>
        <v>17.79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281</v>
      </c>
      <c r="C116" s="10" t="s">
        <v>282</v>
      </c>
      <c r="D116" s="10" t="s">
        <v>49</v>
      </c>
      <c r="E116" s="11" t="s">
        <v>172</v>
      </c>
      <c r="F116" s="11" t="s">
        <v>259</v>
      </c>
      <c r="G116" s="12" t="n">
        <v>24000.0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15.78</f>
        <v>15.78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 t="s">
        <v>56</v>
      </c>
      <c r="AB116" s="18" t="n">
        <f>178</f>
        <v>178.0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281</v>
      </c>
      <c r="C117" s="10" t="s">
        <v>282</v>
      </c>
      <c r="D117" s="10" t="s">
        <v>52</v>
      </c>
      <c r="E117" s="11" t="s">
        <v>260</v>
      </c>
      <c r="F117" s="11" t="s">
        <v>177</v>
      </c>
      <c r="G117" s="12" t="n">
        <v>24000.0</v>
      </c>
      <c r="H117" s="13" t="s">
        <v>197</v>
      </c>
      <c r="I117" s="14" t="s">
        <v>283</v>
      </c>
      <c r="J117" s="13" t="s">
        <v>197</v>
      </c>
      <c r="K117" s="14" t="s">
        <v>283</v>
      </c>
      <c r="L117" s="13"/>
      <c r="M117" s="14"/>
      <c r="N117" s="13" t="s">
        <v>197</v>
      </c>
      <c r="O117" s="14" t="s">
        <v>283</v>
      </c>
      <c r="P117" s="13"/>
      <c r="Q117" s="14"/>
      <c r="R117" s="13" t="s">
        <v>197</v>
      </c>
      <c r="S117" s="14" t="s">
        <v>283</v>
      </c>
      <c r="T117" s="15" t="n">
        <f>15.19</f>
        <v>15.19</v>
      </c>
      <c r="U117" s="16" t="n">
        <f>10</f>
        <v>10.0</v>
      </c>
      <c r="V117" s="16"/>
      <c r="W117" s="16"/>
      <c r="X117" s="16" t="n">
        <f>3480000</f>
        <v>3480000.0</v>
      </c>
      <c r="Y117" s="16"/>
      <c r="Z117" s="17"/>
      <c r="AA117" s="13"/>
      <c r="AB117" s="18" t="n">
        <f>23</f>
        <v>23.0</v>
      </c>
      <c r="AC117" s="18" t="str">
        <f>"－"</f>
        <v>－</v>
      </c>
      <c r="AD117" s="19" t="n">
        <f>1</f>
        <v>1.0</v>
      </c>
    </row>
    <row r="118">
      <c r="A118" s="9" t="s">
        <v>49</v>
      </c>
      <c r="B118" s="10" t="s">
        <v>281</v>
      </c>
      <c r="C118" s="10" t="s">
        <v>282</v>
      </c>
      <c r="D118" s="10" t="s">
        <v>57</v>
      </c>
      <c r="E118" s="11" t="s">
        <v>182</v>
      </c>
      <c r="F118" s="11" t="s">
        <v>183</v>
      </c>
      <c r="G118" s="12" t="n">
        <v>26400.0</v>
      </c>
      <c r="H118" s="13"/>
      <c r="I118" s="14" t="s">
        <v>55</v>
      </c>
      <c r="J118" s="13"/>
      <c r="K118" s="14" t="s">
        <v>55</v>
      </c>
      <c r="L118" s="13" t="s">
        <v>192</v>
      </c>
      <c r="M118" s="14" t="s">
        <v>284</v>
      </c>
      <c r="N118" s="13"/>
      <c r="O118" s="14" t="s">
        <v>55</v>
      </c>
      <c r="P118" s="13" t="s">
        <v>192</v>
      </c>
      <c r="Q118" s="14" t="s">
        <v>284</v>
      </c>
      <c r="R118" s="13"/>
      <c r="S118" s="14" t="s">
        <v>55</v>
      </c>
      <c r="T118" s="15" t="n">
        <f>11.46</f>
        <v>11.46</v>
      </c>
      <c r="U118" s="16" t="n">
        <f>2</f>
        <v>2.0</v>
      </c>
      <c r="V118" s="16" t="n">
        <v>2.0</v>
      </c>
      <c r="W118" s="16"/>
      <c r="X118" s="16" t="n">
        <f>686400</f>
        <v>686400.0</v>
      </c>
      <c r="Y118" s="16" t="n">
        <v>686400.0</v>
      </c>
      <c r="Z118" s="17"/>
      <c r="AA118" s="13"/>
      <c r="AB118" s="18" t="n">
        <f>17</f>
        <v>17.0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281</v>
      </c>
      <c r="C119" s="10" t="s">
        <v>282</v>
      </c>
      <c r="D119" s="10" t="s">
        <v>60</v>
      </c>
      <c r="E119" s="11" t="s">
        <v>189</v>
      </c>
      <c r="F119" s="11" t="s">
        <v>261</v>
      </c>
      <c r="G119" s="12" t="n">
        <v>21600.0</v>
      </c>
      <c r="H119" s="13"/>
      <c r="I119" s="14" t="s">
        <v>55</v>
      </c>
      <c r="J119" s="13"/>
      <c r="K119" s="14" t="s">
        <v>55</v>
      </c>
      <c r="L119" s="13" t="s">
        <v>192</v>
      </c>
      <c r="M119" s="14" t="s">
        <v>284</v>
      </c>
      <c r="N119" s="13"/>
      <c r="O119" s="14" t="s">
        <v>55</v>
      </c>
      <c r="P119" s="13" t="s">
        <v>192</v>
      </c>
      <c r="Q119" s="14" t="s">
        <v>284</v>
      </c>
      <c r="R119" s="13"/>
      <c r="S119" s="14" t="s">
        <v>55</v>
      </c>
      <c r="T119" s="15" t="n">
        <f>11.9</f>
        <v>11.9</v>
      </c>
      <c r="U119" s="16" t="n">
        <f>2</f>
        <v>2.0</v>
      </c>
      <c r="V119" s="16" t="n">
        <v>2.0</v>
      </c>
      <c r="W119" s="16"/>
      <c r="X119" s="16" t="n">
        <f>561600</f>
        <v>561600.0</v>
      </c>
      <c r="Y119" s="16" t="n">
        <v>561600.0</v>
      </c>
      <c r="Z119" s="17"/>
      <c r="AA119" s="13"/>
      <c r="AB119" s="18" t="n">
        <f>17</f>
        <v>17.0</v>
      </c>
      <c r="AC119" s="18" t="str">
        <f>"－"</f>
        <v>－</v>
      </c>
      <c r="AD119" s="19" t="str">
        <f>"－"</f>
        <v>－</v>
      </c>
    </row>
    <row r="120">
      <c r="A120" s="9" t="s">
        <v>49</v>
      </c>
      <c r="B120" s="10" t="s">
        <v>281</v>
      </c>
      <c r="C120" s="10" t="s">
        <v>282</v>
      </c>
      <c r="D120" s="10" t="s">
        <v>63</v>
      </c>
      <c r="E120" s="11" t="s">
        <v>263</v>
      </c>
      <c r="F120" s="11" t="s">
        <v>264</v>
      </c>
      <c r="G120" s="12" t="n">
        <v>25200.0</v>
      </c>
      <c r="H120" s="13"/>
      <c r="I120" s="14" t="s">
        <v>55</v>
      </c>
      <c r="J120" s="13"/>
      <c r="K120" s="14" t="s">
        <v>55</v>
      </c>
      <c r="L120" s="13" t="s">
        <v>192</v>
      </c>
      <c r="M120" s="14" t="s">
        <v>284</v>
      </c>
      <c r="N120" s="13"/>
      <c r="O120" s="14" t="s">
        <v>55</v>
      </c>
      <c r="P120" s="13" t="s">
        <v>192</v>
      </c>
      <c r="Q120" s="14" t="s">
        <v>284</v>
      </c>
      <c r="R120" s="13"/>
      <c r="S120" s="14" t="s">
        <v>55</v>
      </c>
      <c r="T120" s="15" t="n">
        <f>13.28</f>
        <v>13.28</v>
      </c>
      <c r="U120" s="16" t="n">
        <f>2</f>
        <v>2.0</v>
      </c>
      <c r="V120" s="16" t="n">
        <v>2.0</v>
      </c>
      <c r="W120" s="16"/>
      <c r="X120" s="16" t="n">
        <f>655200</f>
        <v>655200.0</v>
      </c>
      <c r="Y120" s="16" t="n">
        <v>655200.0</v>
      </c>
      <c r="Z120" s="17"/>
      <c r="AA120" s="13"/>
      <c r="AB120" s="18" t="n">
        <f>19</f>
        <v>19.0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281</v>
      </c>
      <c r="C121" s="10" t="s">
        <v>282</v>
      </c>
      <c r="D121" s="10" t="s">
        <v>66</v>
      </c>
      <c r="E121" s="11" t="s">
        <v>199</v>
      </c>
      <c r="F121" s="11" t="s">
        <v>265</v>
      </c>
      <c r="G121" s="12" t="n">
        <v>22800.0</v>
      </c>
      <c r="H121" s="13"/>
      <c r="I121" s="14" t="s">
        <v>55</v>
      </c>
      <c r="J121" s="13"/>
      <c r="K121" s="14" t="s">
        <v>55</v>
      </c>
      <c r="L121" s="13" t="s">
        <v>192</v>
      </c>
      <c r="M121" s="14" t="s">
        <v>284</v>
      </c>
      <c r="N121" s="13"/>
      <c r="O121" s="14" t="s">
        <v>55</v>
      </c>
      <c r="P121" s="13" t="s">
        <v>192</v>
      </c>
      <c r="Q121" s="14" t="s">
        <v>284</v>
      </c>
      <c r="R121" s="13"/>
      <c r="S121" s="14" t="s">
        <v>55</v>
      </c>
      <c r="T121" s="15" t="n">
        <f>14.4</f>
        <v>14.4</v>
      </c>
      <c r="U121" s="16" t="n">
        <f>2</f>
        <v>2.0</v>
      </c>
      <c r="V121" s="16" t="n">
        <v>2.0</v>
      </c>
      <c r="W121" s="16"/>
      <c r="X121" s="16" t="n">
        <f>592800</f>
        <v>592800.0</v>
      </c>
      <c r="Y121" s="16" t="n">
        <v>592800.0</v>
      </c>
      <c r="Z121" s="17"/>
      <c r="AA121" s="13"/>
      <c r="AB121" s="18" t="n">
        <f>19</f>
        <v>19.0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281</v>
      </c>
      <c r="C122" s="10" t="s">
        <v>282</v>
      </c>
      <c r="D122" s="10" t="s">
        <v>69</v>
      </c>
      <c r="E122" s="11" t="s">
        <v>203</v>
      </c>
      <c r="F122" s="11" t="s">
        <v>266</v>
      </c>
      <c r="G122" s="12" t="n">
        <v>21600.0</v>
      </c>
      <c r="H122" s="13"/>
      <c r="I122" s="14" t="s">
        <v>55</v>
      </c>
      <c r="J122" s="13"/>
      <c r="K122" s="14" t="s">
        <v>55</v>
      </c>
      <c r="L122" s="13" t="s">
        <v>192</v>
      </c>
      <c r="M122" s="14" t="s">
        <v>284</v>
      </c>
      <c r="N122" s="13"/>
      <c r="O122" s="14" t="s">
        <v>55</v>
      </c>
      <c r="P122" s="13" t="s">
        <v>192</v>
      </c>
      <c r="Q122" s="14" t="s">
        <v>284</v>
      </c>
      <c r="R122" s="13"/>
      <c r="S122" s="14" t="s">
        <v>55</v>
      </c>
      <c r="T122" s="15" t="n">
        <f>14.14</f>
        <v>14.14</v>
      </c>
      <c r="U122" s="16" t="n">
        <f>2</f>
        <v>2.0</v>
      </c>
      <c r="V122" s="16" t="n">
        <v>2.0</v>
      </c>
      <c r="W122" s="16"/>
      <c r="X122" s="16" t="n">
        <f>561600</f>
        <v>561600.0</v>
      </c>
      <c r="Y122" s="16" t="n">
        <v>561600.0</v>
      </c>
      <c r="Z122" s="17"/>
      <c r="AA122" s="13"/>
      <c r="AB122" s="18" t="n">
        <f>19</f>
        <v>19.0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281</v>
      </c>
      <c r="C123" s="10" t="s">
        <v>282</v>
      </c>
      <c r="D123" s="10" t="s">
        <v>72</v>
      </c>
      <c r="E123" s="11" t="s">
        <v>267</v>
      </c>
      <c r="F123" s="11" t="s">
        <v>206</v>
      </c>
      <c r="G123" s="12" t="n">
        <v>25200.0</v>
      </c>
      <c r="H123" s="13"/>
      <c r="I123" s="14" t="s">
        <v>55</v>
      </c>
      <c r="J123" s="13"/>
      <c r="K123" s="14" t="s">
        <v>55</v>
      </c>
      <c r="L123" s="13" t="s">
        <v>192</v>
      </c>
      <c r="M123" s="14" t="s">
        <v>284</v>
      </c>
      <c r="N123" s="13"/>
      <c r="O123" s="14" t="s">
        <v>55</v>
      </c>
      <c r="P123" s="13" t="s">
        <v>192</v>
      </c>
      <c r="Q123" s="14" t="s">
        <v>284</v>
      </c>
      <c r="R123" s="13"/>
      <c r="S123" s="14" t="s">
        <v>55</v>
      </c>
      <c r="T123" s="15" t="n">
        <f>11.82</f>
        <v>11.82</v>
      </c>
      <c r="U123" s="16" t="n">
        <f>2</f>
        <v>2.0</v>
      </c>
      <c r="V123" s="16" t="n">
        <v>2.0</v>
      </c>
      <c r="W123" s="16"/>
      <c r="X123" s="16" t="n">
        <f>655200</f>
        <v>655200.0</v>
      </c>
      <c r="Y123" s="16" t="n">
        <v>655200.0</v>
      </c>
      <c r="Z123" s="17"/>
      <c r="AA123" s="13"/>
      <c r="AB123" s="18" t="n">
        <f>17</f>
        <v>17.0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281</v>
      </c>
      <c r="C124" s="10" t="s">
        <v>282</v>
      </c>
      <c r="D124" s="10" t="s">
        <v>141</v>
      </c>
      <c r="E124" s="11" t="s">
        <v>207</v>
      </c>
      <c r="F124" s="11" t="s">
        <v>208</v>
      </c>
      <c r="G124" s="12" t="n">
        <v>25200.0</v>
      </c>
      <c r="H124" s="13"/>
      <c r="I124" s="14" t="s">
        <v>55</v>
      </c>
      <c r="J124" s="13"/>
      <c r="K124" s="14" t="s">
        <v>55</v>
      </c>
      <c r="L124" s="13" t="s">
        <v>192</v>
      </c>
      <c r="M124" s="14" t="s">
        <v>284</v>
      </c>
      <c r="N124" s="13"/>
      <c r="O124" s="14" t="s">
        <v>55</v>
      </c>
      <c r="P124" s="13" t="s">
        <v>192</v>
      </c>
      <c r="Q124" s="14" t="s">
        <v>284</v>
      </c>
      <c r="R124" s="13"/>
      <c r="S124" s="14" t="s">
        <v>55</v>
      </c>
      <c r="T124" s="15" t="n">
        <f>10.83</f>
        <v>10.83</v>
      </c>
      <c r="U124" s="16" t="n">
        <f>2</f>
        <v>2.0</v>
      </c>
      <c r="V124" s="16" t="n">
        <v>2.0</v>
      </c>
      <c r="W124" s="16"/>
      <c r="X124" s="16" t="n">
        <f>655200</f>
        <v>655200.0</v>
      </c>
      <c r="Y124" s="16" t="n">
        <v>655200.0</v>
      </c>
      <c r="Z124" s="17"/>
      <c r="AA124" s="13"/>
      <c r="AB124" s="18" t="n">
        <f>2</f>
        <v>2.0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281</v>
      </c>
      <c r="C125" s="10" t="s">
        <v>282</v>
      </c>
      <c r="D125" s="10" t="s">
        <v>144</v>
      </c>
      <c r="E125" s="11" t="s">
        <v>212</v>
      </c>
      <c r="F125" s="11" t="s">
        <v>268</v>
      </c>
      <c r="G125" s="12" t="n">
        <v>20400.0</v>
      </c>
      <c r="H125" s="13"/>
      <c r="I125" s="14" t="s">
        <v>55</v>
      </c>
      <c r="J125" s="13"/>
      <c r="K125" s="14" t="s">
        <v>55</v>
      </c>
      <c r="L125" s="13" t="s">
        <v>192</v>
      </c>
      <c r="M125" s="14" t="s">
        <v>284</v>
      </c>
      <c r="N125" s="13"/>
      <c r="O125" s="14" t="s">
        <v>55</v>
      </c>
      <c r="P125" s="13" t="s">
        <v>192</v>
      </c>
      <c r="Q125" s="14" t="s">
        <v>284</v>
      </c>
      <c r="R125" s="13"/>
      <c r="S125" s="14" t="s">
        <v>55</v>
      </c>
      <c r="T125" s="15" t="n">
        <f>10.72</f>
        <v>10.72</v>
      </c>
      <c r="U125" s="16" t="n">
        <f>2</f>
        <v>2.0</v>
      </c>
      <c r="V125" s="16" t="n">
        <v>2.0</v>
      </c>
      <c r="W125" s="16"/>
      <c r="X125" s="16" t="n">
        <f>530400</f>
        <v>530400.0</v>
      </c>
      <c r="Y125" s="16" t="n">
        <v>530400.0</v>
      </c>
      <c r="Z125" s="17"/>
      <c r="AA125" s="13"/>
      <c r="AB125" s="18" t="n">
        <f>2</f>
        <v>2.0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281</v>
      </c>
      <c r="C126" s="10" t="s">
        <v>282</v>
      </c>
      <c r="D126" s="10" t="s">
        <v>152</v>
      </c>
      <c r="E126" s="11" t="s">
        <v>269</v>
      </c>
      <c r="F126" s="11" t="s">
        <v>213</v>
      </c>
      <c r="G126" s="12" t="n">
        <v>26400.0</v>
      </c>
      <c r="H126" s="13"/>
      <c r="I126" s="14" t="s">
        <v>55</v>
      </c>
      <c r="J126" s="13"/>
      <c r="K126" s="14" t="s">
        <v>55</v>
      </c>
      <c r="L126" s="13" t="s">
        <v>192</v>
      </c>
      <c r="M126" s="14" t="s">
        <v>284</v>
      </c>
      <c r="N126" s="13"/>
      <c r="O126" s="14" t="s">
        <v>55</v>
      </c>
      <c r="P126" s="13" t="s">
        <v>192</v>
      </c>
      <c r="Q126" s="14" t="s">
        <v>284</v>
      </c>
      <c r="R126" s="13"/>
      <c r="S126" s="14" t="s">
        <v>55</v>
      </c>
      <c r="T126" s="15" t="n">
        <f>12.45</f>
        <v>12.45</v>
      </c>
      <c r="U126" s="16" t="n">
        <f>2</f>
        <v>2.0</v>
      </c>
      <c r="V126" s="16" t="n">
        <v>2.0</v>
      </c>
      <c r="W126" s="16"/>
      <c r="X126" s="16" t="n">
        <f>686400</f>
        <v>686400.0</v>
      </c>
      <c r="Y126" s="16" t="n">
        <v>686400.0</v>
      </c>
      <c r="Z126" s="17"/>
      <c r="AA126" s="13"/>
      <c r="AB126" s="18" t="n">
        <f>2</f>
        <v>2.0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281</v>
      </c>
      <c r="C127" s="10" t="s">
        <v>282</v>
      </c>
      <c r="D127" s="10" t="s">
        <v>155</v>
      </c>
      <c r="E127" s="11" t="s">
        <v>214</v>
      </c>
      <c r="F127" s="11" t="s">
        <v>215</v>
      </c>
      <c r="G127" s="12" t="n">
        <v>26400.0</v>
      </c>
      <c r="H127" s="13"/>
      <c r="I127" s="14" t="s">
        <v>55</v>
      </c>
      <c r="J127" s="13"/>
      <c r="K127" s="14" t="s">
        <v>55</v>
      </c>
      <c r="L127" s="13" t="s">
        <v>192</v>
      </c>
      <c r="M127" s="14" t="s">
        <v>284</v>
      </c>
      <c r="N127" s="13"/>
      <c r="O127" s="14" t="s">
        <v>55</v>
      </c>
      <c r="P127" s="13" t="s">
        <v>192</v>
      </c>
      <c r="Q127" s="14" t="s">
        <v>284</v>
      </c>
      <c r="R127" s="13"/>
      <c r="S127" s="14" t="s">
        <v>55</v>
      </c>
      <c r="T127" s="15" t="n">
        <f>15.19</f>
        <v>15.19</v>
      </c>
      <c r="U127" s="16" t="n">
        <f>2</f>
        <v>2.0</v>
      </c>
      <c r="V127" s="16" t="n">
        <v>2.0</v>
      </c>
      <c r="W127" s="16"/>
      <c r="X127" s="16" t="n">
        <f>686400</f>
        <v>686400.0</v>
      </c>
      <c r="Y127" s="16" t="n">
        <v>686400.0</v>
      </c>
      <c r="Z127" s="17"/>
      <c r="AA127" s="13"/>
      <c r="AB127" s="18" t="n">
        <f>2</f>
        <v>2.0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281</v>
      </c>
      <c r="C128" s="10" t="s">
        <v>282</v>
      </c>
      <c r="D128" s="10" t="s">
        <v>158</v>
      </c>
      <c r="E128" s="11" t="s">
        <v>270</v>
      </c>
      <c r="F128" s="11" t="s">
        <v>216</v>
      </c>
      <c r="G128" s="12" t="n">
        <v>24000.0</v>
      </c>
      <c r="H128" s="13"/>
      <c r="I128" s="14" t="s">
        <v>55</v>
      </c>
      <c r="J128" s="13"/>
      <c r="K128" s="14" t="s">
        <v>55</v>
      </c>
      <c r="L128" s="13" t="s">
        <v>192</v>
      </c>
      <c r="M128" s="14" t="s">
        <v>284</v>
      </c>
      <c r="N128" s="13"/>
      <c r="O128" s="14" t="s">
        <v>55</v>
      </c>
      <c r="P128" s="13" t="s">
        <v>192</v>
      </c>
      <c r="Q128" s="14" t="s">
        <v>284</v>
      </c>
      <c r="R128" s="13"/>
      <c r="S128" s="14" t="s">
        <v>55</v>
      </c>
      <c r="T128" s="15" t="n">
        <f>15.25</f>
        <v>15.25</v>
      </c>
      <c r="U128" s="16" t="n">
        <f>2</f>
        <v>2.0</v>
      </c>
      <c r="V128" s="16" t="n">
        <v>2.0</v>
      </c>
      <c r="W128" s="16"/>
      <c r="X128" s="16" t="n">
        <f>624000</f>
        <v>624000.0</v>
      </c>
      <c r="Y128" s="16" t="n">
        <v>624000.0</v>
      </c>
      <c r="Z128" s="17"/>
      <c r="AA128" s="13"/>
      <c r="AB128" s="18" t="n">
        <f>2</f>
        <v>2.0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281</v>
      </c>
      <c r="C129" s="10" t="s">
        <v>282</v>
      </c>
      <c r="D129" s="10" t="s">
        <v>162</v>
      </c>
      <c r="E129" s="11" t="s">
        <v>217</v>
      </c>
      <c r="F129" s="11" t="s">
        <v>218</v>
      </c>
      <c r="G129" s="12" t="n">
        <v>22800.0</v>
      </c>
      <c r="H129" s="13"/>
      <c r="I129" s="14" t="s">
        <v>55</v>
      </c>
      <c r="J129" s="13"/>
      <c r="K129" s="14" t="s">
        <v>55</v>
      </c>
      <c r="L129" s="13" t="s">
        <v>192</v>
      </c>
      <c r="M129" s="14" t="s">
        <v>284</v>
      </c>
      <c r="N129" s="13"/>
      <c r="O129" s="14" t="s">
        <v>55</v>
      </c>
      <c r="P129" s="13" t="s">
        <v>192</v>
      </c>
      <c r="Q129" s="14" t="s">
        <v>284</v>
      </c>
      <c r="R129" s="13"/>
      <c r="S129" s="14" t="s">
        <v>55</v>
      </c>
      <c r="T129" s="15" t="n">
        <f>14.95</f>
        <v>14.95</v>
      </c>
      <c r="U129" s="16" t="n">
        <f>2</f>
        <v>2.0</v>
      </c>
      <c r="V129" s="16" t="n">
        <v>2.0</v>
      </c>
      <c r="W129" s="16"/>
      <c r="X129" s="16" t="n">
        <f>592800</f>
        <v>592800.0</v>
      </c>
      <c r="Y129" s="16" t="n">
        <v>592800.0</v>
      </c>
      <c r="Z129" s="17"/>
      <c r="AA129" s="13"/>
      <c r="AB129" s="18" t="n">
        <f>2</f>
        <v>2.0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281</v>
      </c>
      <c r="C130" s="10" t="s">
        <v>282</v>
      </c>
      <c r="D130" s="10" t="s">
        <v>165</v>
      </c>
      <c r="E130" s="11" t="s">
        <v>219</v>
      </c>
      <c r="F130" s="11" t="s">
        <v>271</v>
      </c>
      <c r="G130" s="12" t="n">
        <v>25200.0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12.09</f>
        <v>12.09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281</v>
      </c>
      <c r="C131" s="10" t="s">
        <v>282</v>
      </c>
      <c r="D131" s="10" t="s">
        <v>222</v>
      </c>
      <c r="E131" s="11" t="s">
        <v>272</v>
      </c>
      <c r="F131" s="11" t="s">
        <v>223</v>
      </c>
      <c r="G131" s="12" t="n">
        <v>22800.0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12.77</f>
        <v>12.77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281</v>
      </c>
      <c r="C132" s="10" t="s">
        <v>282</v>
      </c>
      <c r="D132" s="10" t="s">
        <v>224</v>
      </c>
      <c r="E132" s="11" t="s">
        <v>273</v>
      </c>
      <c r="F132" s="11" t="s">
        <v>274</v>
      </c>
      <c r="G132" s="12" t="n">
        <v>25200.0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14.48</f>
        <v>14.48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281</v>
      </c>
      <c r="C133" s="10" t="s">
        <v>282</v>
      </c>
      <c r="D133" s="10" t="s">
        <v>226</v>
      </c>
      <c r="E133" s="11" t="s">
        <v>227</v>
      </c>
      <c r="F133" s="11" t="s">
        <v>275</v>
      </c>
      <c r="G133" s="12" t="n">
        <v>22800.0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15.58</f>
        <v>15.58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281</v>
      </c>
      <c r="C134" s="10" t="s">
        <v>282</v>
      </c>
      <c r="D134" s="10" t="s">
        <v>229</v>
      </c>
      <c r="E134" s="11" t="s">
        <v>230</v>
      </c>
      <c r="F134" s="11" t="s">
        <v>276</v>
      </c>
      <c r="G134" s="12" t="n">
        <v>21600.0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14.33</f>
        <v>14.33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281</v>
      </c>
      <c r="C135" s="10" t="s">
        <v>282</v>
      </c>
      <c r="D135" s="10" t="s">
        <v>232</v>
      </c>
      <c r="E135" s="11" t="s">
        <v>233</v>
      </c>
      <c r="F135" s="11" t="s">
        <v>234</v>
      </c>
      <c r="G135" s="12" t="n">
        <v>26400.0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11.74</f>
        <v>11.74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281</v>
      </c>
      <c r="C136" s="10" t="s">
        <v>282</v>
      </c>
      <c r="D136" s="10" t="s">
        <v>235</v>
      </c>
      <c r="E136" s="11" t="s">
        <v>236</v>
      </c>
      <c r="F136" s="11" t="s">
        <v>237</v>
      </c>
      <c r="G136" s="12" t="n">
        <v>25200.0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9.24</f>
        <v>9.24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281</v>
      </c>
      <c r="C137" s="10" t="s">
        <v>282</v>
      </c>
      <c r="D137" s="10" t="s">
        <v>238</v>
      </c>
      <c r="E137" s="11" t="s">
        <v>277</v>
      </c>
      <c r="F137" s="11" t="s">
        <v>239</v>
      </c>
      <c r="G137" s="12" t="n">
        <v>21600.0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9.82</f>
        <v>9.82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281</v>
      </c>
      <c r="C138" s="10" t="s">
        <v>282</v>
      </c>
      <c r="D138" s="10" t="s">
        <v>240</v>
      </c>
      <c r="E138" s="11" t="s">
        <v>241</v>
      </c>
      <c r="F138" s="11" t="s">
        <v>242</v>
      </c>
      <c r="G138" s="12" t="n">
        <v>26400.0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11.76</f>
        <v>11.76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281</v>
      </c>
      <c r="C139" s="10" t="s">
        <v>282</v>
      </c>
      <c r="D139" s="10" t="s">
        <v>243</v>
      </c>
      <c r="E139" s="11" t="s">
        <v>244</v>
      </c>
      <c r="F139" s="11" t="s">
        <v>278</v>
      </c>
      <c r="G139" s="12" t="n">
        <v>25200.0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15.27</f>
        <v>15.27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281</v>
      </c>
      <c r="C140" s="10" t="s">
        <v>282</v>
      </c>
      <c r="D140" s="10" t="s">
        <v>279</v>
      </c>
      <c r="E140" s="11" t="s">
        <v>82</v>
      </c>
      <c r="F140" s="11" t="s">
        <v>280</v>
      </c>
      <c r="G140" s="12" t="n">
        <v>25200.0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16.3</f>
        <v>16.3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285</v>
      </c>
      <c r="C141" s="10" t="s">
        <v>286</v>
      </c>
      <c r="D141" s="10" t="s">
        <v>287</v>
      </c>
      <c r="E141" s="11" t="s">
        <v>288</v>
      </c>
      <c r="F141" s="11" t="s">
        <v>289</v>
      </c>
      <c r="G141" s="12" t="n">
        <v>16800.0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15.42</f>
        <v>15.42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 t="s">
        <v>56</v>
      </c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285</v>
      </c>
      <c r="C142" s="10" t="s">
        <v>286</v>
      </c>
      <c r="D142" s="10" t="s">
        <v>290</v>
      </c>
      <c r="E142" s="11" t="s">
        <v>291</v>
      </c>
      <c r="F142" s="11" t="s">
        <v>292</v>
      </c>
      <c r="G142" s="12" t="n">
        <v>16800.0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12.45</f>
        <v>12.45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 t="s">
        <v>56</v>
      </c>
      <c r="AB142" s="18" t="n">
        <f>40</f>
        <v>40.0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285</v>
      </c>
      <c r="C143" s="10" t="s">
        <v>286</v>
      </c>
      <c r="D143" s="10" t="s">
        <v>293</v>
      </c>
      <c r="E143" s="11" t="s">
        <v>294</v>
      </c>
      <c r="F143" s="11" t="s">
        <v>295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13.71</f>
        <v>13.71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285</v>
      </c>
      <c r="C144" s="10" t="s">
        <v>286</v>
      </c>
      <c r="D144" s="10" t="s">
        <v>82</v>
      </c>
      <c r="E144" s="11" t="s">
        <v>296</v>
      </c>
      <c r="F144" s="11" t="s">
        <v>259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14.03</f>
        <v>14.03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285</v>
      </c>
      <c r="C145" s="10" t="s">
        <v>286</v>
      </c>
      <c r="D145" s="10" t="s">
        <v>297</v>
      </c>
      <c r="E145" s="11" t="s">
        <v>166</v>
      </c>
      <c r="F145" s="11" t="s">
        <v>298</v>
      </c>
      <c r="G145" s="12" t="n">
        <v>16800.0</v>
      </c>
      <c r="H145" s="13"/>
      <c r="I145" s="14" t="s">
        <v>55</v>
      </c>
      <c r="J145" s="13"/>
      <c r="K145" s="14" t="s">
        <v>55</v>
      </c>
      <c r="L145" s="13"/>
      <c r="M145" s="14"/>
      <c r="N145" s="13"/>
      <c r="O145" s="14" t="s">
        <v>55</v>
      </c>
      <c r="P145" s="13"/>
      <c r="Q145" s="14"/>
      <c r="R145" s="13"/>
      <c r="S145" s="14" t="s">
        <v>55</v>
      </c>
      <c r="T145" s="15" t="n">
        <f>13.85</f>
        <v>13.85</v>
      </c>
      <c r="U145" s="16" t="str">
        <f>"－"</f>
        <v>－</v>
      </c>
      <c r="V145" s="16"/>
      <c r="W145" s="16"/>
      <c r="X145" s="16" t="str">
        <f>"－"</f>
        <v>－</v>
      </c>
      <c r="Y145" s="16"/>
      <c r="Z145" s="17"/>
      <c r="AA145" s="13"/>
      <c r="AB145" s="18" t="str">
        <f>"－"</f>
        <v>－</v>
      </c>
      <c r="AC145" s="18" t="str">
        <f>"－"</f>
        <v>－</v>
      </c>
      <c r="AD145" s="19" t="str">
        <f>"－"</f>
        <v>－</v>
      </c>
    </row>
    <row r="146">
      <c r="A146" s="9" t="s">
        <v>49</v>
      </c>
      <c r="B146" s="10" t="s">
        <v>285</v>
      </c>
      <c r="C146" s="10" t="s">
        <v>286</v>
      </c>
      <c r="D146" s="10" t="s">
        <v>299</v>
      </c>
      <c r="E146" s="11" t="s">
        <v>287</v>
      </c>
      <c r="F146" s="11" t="s">
        <v>300</v>
      </c>
      <c r="G146" s="12" t="n">
        <v>16800.0</v>
      </c>
      <c r="H146" s="13"/>
      <c r="I146" s="14" t="s">
        <v>55</v>
      </c>
      <c r="J146" s="13"/>
      <c r="K146" s="14" t="s">
        <v>55</v>
      </c>
      <c r="L146" s="13"/>
      <c r="M146" s="14"/>
      <c r="N146" s="13"/>
      <c r="O146" s="14" t="s">
        <v>55</v>
      </c>
      <c r="P146" s="13"/>
      <c r="Q146" s="14"/>
      <c r="R146" s="13"/>
      <c r="S146" s="14" t="s">
        <v>55</v>
      </c>
      <c r="T146" s="15" t="n">
        <f>13.48</f>
        <v>13.48</v>
      </c>
      <c r="U146" s="16" t="str">
        <f>"－"</f>
        <v>－</v>
      </c>
      <c r="V146" s="16"/>
      <c r="W146" s="16"/>
      <c r="X146" s="16" t="str">
        <f>"－"</f>
        <v>－</v>
      </c>
      <c r="Y146" s="16"/>
      <c r="Z146" s="17"/>
      <c r="AA146" s="13"/>
      <c r="AB146" s="18" t="str">
        <f>"－"</f>
        <v>－</v>
      </c>
      <c r="AC146" s="18" t="str">
        <f>"－"</f>
        <v>－</v>
      </c>
      <c r="AD146" s="19" t="str">
        <f>"－"</f>
        <v>－</v>
      </c>
    </row>
    <row r="147">
      <c r="A147" s="9" t="s">
        <v>49</v>
      </c>
      <c r="B147" s="10" t="s">
        <v>285</v>
      </c>
      <c r="C147" s="10" t="s">
        <v>286</v>
      </c>
      <c r="D147" s="10" t="s">
        <v>301</v>
      </c>
      <c r="E147" s="11" t="s">
        <v>290</v>
      </c>
      <c r="F147" s="11" t="s">
        <v>302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13.18</f>
        <v>13.18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/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285</v>
      </c>
      <c r="C148" s="10" t="s">
        <v>286</v>
      </c>
      <c r="D148" s="10" t="s">
        <v>303</v>
      </c>
      <c r="E148" s="11" t="s">
        <v>293</v>
      </c>
      <c r="F148" s="11" t="s">
        <v>59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12.74</f>
        <v>12.74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285</v>
      </c>
      <c r="C149" s="10" t="s">
        <v>286</v>
      </c>
      <c r="D149" s="10" t="s">
        <v>304</v>
      </c>
      <c r="E149" s="11" t="s">
        <v>82</v>
      </c>
      <c r="F149" s="11" t="s">
        <v>305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12.54</f>
        <v>12.54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306</v>
      </c>
      <c r="C150" s="10" t="s">
        <v>307</v>
      </c>
      <c r="D150" s="10" t="s">
        <v>287</v>
      </c>
      <c r="E150" s="11" t="s">
        <v>288</v>
      </c>
      <c r="F150" s="11" t="s">
        <v>289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14.81</f>
        <v>14.81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 t="s">
        <v>56</v>
      </c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306</v>
      </c>
      <c r="C151" s="10" t="s">
        <v>307</v>
      </c>
      <c r="D151" s="10" t="s">
        <v>290</v>
      </c>
      <c r="E151" s="11" t="s">
        <v>291</v>
      </c>
      <c r="F151" s="11" t="s">
        <v>292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11.02</f>
        <v>11.02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 t="s">
        <v>56</v>
      </c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306</v>
      </c>
      <c r="C152" s="10" t="s">
        <v>307</v>
      </c>
      <c r="D152" s="10" t="s">
        <v>293</v>
      </c>
      <c r="E152" s="11" t="s">
        <v>294</v>
      </c>
      <c r="F152" s="11" t="s">
        <v>295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12.53</f>
        <v>12.53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306</v>
      </c>
      <c r="C153" s="10" t="s">
        <v>307</v>
      </c>
      <c r="D153" s="10" t="s">
        <v>82</v>
      </c>
      <c r="E153" s="11" t="s">
        <v>296</v>
      </c>
      <c r="F153" s="11" t="s">
        <v>259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12.44</f>
        <v>12.44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306</v>
      </c>
      <c r="C154" s="10" t="s">
        <v>307</v>
      </c>
      <c r="D154" s="10" t="s">
        <v>297</v>
      </c>
      <c r="E154" s="11" t="s">
        <v>166</v>
      </c>
      <c r="F154" s="11" t="s">
        <v>298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12.3</f>
        <v>12.3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/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306</v>
      </c>
      <c r="C155" s="10" t="s">
        <v>307</v>
      </c>
      <c r="D155" s="10" t="s">
        <v>299</v>
      </c>
      <c r="E155" s="11" t="s">
        <v>287</v>
      </c>
      <c r="F155" s="11" t="s">
        <v>300</v>
      </c>
      <c r="G155" s="12" t="n">
        <v>16800.0</v>
      </c>
      <c r="H155" s="13"/>
      <c r="I155" s="14" t="s">
        <v>55</v>
      </c>
      <c r="J155" s="13"/>
      <c r="K155" s="14" t="s">
        <v>55</v>
      </c>
      <c r="L155" s="13"/>
      <c r="M155" s="14"/>
      <c r="N155" s="13"/>
      <c r="O155" s="14" t="s">
        <v>55</v>
      </c>
      <c r="P155" s="13"/>
      <c r="Q155" s="14"/>
      <c r="R155" s="13"/>
      <c r="S155" s="14" t="s">
        <v>55</v>
      </c>
      <c r="T155" s="15" t="n">
        <f>11.94</f>
        <v>11.94</v>
      </c>
      <c r="U155" s="16" t="str">
        <f>"－"</f>
        <v>－</v>
      </c>
      <c r="V155" s="16"/>
      <c r="W155" s="16"/>
      <c r="X155" s="16" t="str">
        <f>"－"</f>
        <v>－</v>
      </c>
      <c r="Y155" s="16"/>
      <c r="Z155" s="17"/>
      <c r="AA155" s="13"/>
      <c r="AB155" s="18" t="str">
        <f>"－"</f>
        <v>－</v>
      </c>
      <c r="AC155" s="18" t="str">
        <f>"－"</f>
        <v>－</v>
      </c>
      <c r="AD155" s="19" t="str">
        <f>"－"</f>
        <v>－</v>
      </c>
    </row>
    <row r="156">
      <c r="A156" s="9" t="s">
        <v>49</v>
      </c>
      <c r="B156" s="10" t="s">
        <v>306</v>
      </c>
      <c r="C156" s="10" t="s">
        <v>307</v>
      </c>
      <c r="D156" s="10" t="s">
        <v>301</v>
      </c>
      <c r="E156" s="11" t="s">
        <v>290</v>
      </c>
      <c r="F156" s="11" t="s">
        <v>302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11.46</f>
        <v>11.46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/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306</v>
      </c>
      <c r="C157" s="10" t="s">
        <v>307</v>
      </c>
      <c r="D157" s="10" t="s">
        <v>303</v>
      </c>
      <c r="E157" s="11" t="s">
        <v>293</v>
      </c>
      <c r="F157" s="11" t="s">
        <v>59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10.95</f>
        <v>10.95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306</v>
      </c>
      <c r="C158" s="10" t="s">
        <v>307</v>
      </c>
      <c r="D158" s="10" t="s">
        <v>304</v>
      </c>
      <c r="E158" s="11" t="s">
        <v>82</v>
      </c>
      <c r="F158" s="11" t="s">
        <v>305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10.34</f>
        <v>10.34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308</v>
      </c>
      <c r="C159" s="10" t="s">
        <v>309</v>
      </c>
      <c r="D159" s="10" t="s">
        <v>287</v>
      </c>
      <c r="E159" s="11" t="s">
        <v>288</v>
      </c>
      <c r="F159" s="11" t="s">
        <v>289</v>
      </c>
      <c r="G159" s="12" t="n">
        <v>6000.0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19.18</f>
        <v>19.18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 t="s">
        <v>56</v>
      </c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308</v>
      </c>
      <c r="C160" s="10" t="s">
        <v>309</v>
      </c>
      <c r="D160" s="10" t="s">
        <v>290</v>
      </c>
      <c r="E160" s="11" t="s">
        <v>291</v>
      </c>
      <c r="F160" s="11" t="s">
        <v>292</v>
      </c>
      <c r="G160" s="12" t="n">
        <v>4800.0</v>
      </c>
      <c r="H160" s="13" t="s">
        <v>83</v>
      </c>
      <c r="I160" s="14" t="s">
        <v>310</v>
      </c>
      <c r="J160" s="13" t="s">
        <v>83</v>
      </c>
      <c r="K160" s="14" t="s">
        <v>310</v>
      </c>
      <c r="L160" s="13"/>
      <c r="M160" s="14"/>
      <c r="N160" s="13" t="s">
        <v>148</v>
      </c>
      <c r="O160" s="14" t="s">
        <v>200</v>
      </c>
      <c r="P160" s="13"/>
      <c r="Q160" s="14"/>
      <c r="R160" s="13" t="s">
        <v>148</v>
      </c>
      <c r="S160" s="14" t="s">
        <v>200</v>
      </c>
      <c r="T160" s="15" t="n">
        <f>12.95</f>
        <v>12.95</v>
      </c>
      <c r="U160" s="16" t="n">
        <f>10</f>
        <v>10.0</v>
      </c>
      <c r="V160" s="16"/>
      <c r="W160" s="16"/>
      <c r="X160" s="16" t="n">
        <f>684000</f>
        <v>684000.0</v>
      </c>
      <c r="Y160" s="16"/>
      <c r="Z160" s="17"/>
      <c r="AA160" s="13" t="s">
        <v>56</v>
      </c>
      <c r="AB160" s="18" t="n">
        <f>10</f>
        <v>10.0</v>
      </c>
      <c r="AC160" s="18" t="str">
        <f>"－"</f>
        <v>－</v>
      </c>
      <c r="AD160" s="19" t="n">
        <f>2</f>
        <v>2.0</v>
      </c>
    </row>
    <row r="161">
      <c r="A161" s="9" t="s">
        <v>49</v>
      </c>
      <c r="B161" s="10" t="s">
        <v>308</v>
      </c>
      <c r="C161" s="10" t="s">
        <v>309</v>
      </c>
      <c r="D161" s="10" t="s">
        <v>293</v>
      </c>
      <c r="E161" s="11" t="s">
        <v>294</v>
      </c>
      <c r="F161" s="11" t="s">
        <v>295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16.1</f>
        <v>16.1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308</v>
      </c>
      <c r="C162" s="10" t="s">
        <v>309</v>
      </c>
      <c r="D162" s="10" t="s">
        <v>82</v>
      </c>
      <c r="E162" s="11" t="s">
        <v>296</v>
      </c>
      <c r="F162" s="11" t="s">
        <v>259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16.16</f>
        <v>16.16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308</v>
      </c>
      <c r="C163" s="10" t="s">
        <v>309</v>
      </c>
      <c r="D163" s="10" t="s">
        <v>297</v>
      </c>
      <c r="E163" s="11" t="s">
        <v>166</v>
      </c>
      <c r="F163" s="11" t="s">
        <v>298</v>
      </c>
      <c r="G163" s="12" t="n">
        <v>6000.0</v>
      </c>
      <c r="H163" s="13"/>
      <c r="I163" s="14" t="s">
        <v>55</v>
      </c>
      <c r="J163" s="13"/>
      <c r="K163" s="14" t="s">
        <v>55</v>
      </c>
      <c r="L163" s="13"/>
      <c r="M163" s="14"/>
      <c r="N163" s="13"/>
      <c r="O163" s="14" t="s">
        <v>55</v>
      </c>
      <c r="P163" s="13"/>
      <c r="Q163" s="14"/>
      <c r="R163" s="13"/>
      <c r="S163" s="14" t="s">
        <v>55</v>
      </c>
      <c r="T163" s="15" t="n">
        <f>16.39</f>
        <v>16.39</v>
      </c>
      <c r="U163" s="16" t="str">
        <f>"－"</f>
        <v>－</v>
      </c>
      <c r="V163" s="16"/>
      <c r="W163" s="16"/>
      <c r="X163" s="16" t="str">
        <f>"－"</f>
        <v>－</v>
      </c>
      <c r="Y163" s="16"/>
      <c r="Z163" s="17"/>
      <c r="AA163" s="13"/>
      <c r="AB163" s="18" t="str">
        <f>"－"</f>
        <v>－</v>
      </c>
      <c r="AC163" s="18" t="str">
        <f>"－"</f>
        <v>－</v>
      </c>
      <c r="AD163" s="19" t="str">
        <f>"－"</f>
        <v>－</v>
      </c>
    </row>
    <row r="164">
      <c r="A164" s="9" t="s">
        <v>49</v>
      </c>
      <c r="B164" s="10" t="s">
        <v>308</v>
      </c>
      <c r="C164" s="10" t="s">
        <v>309</v>
      </c>
      <c r="D164" s="10" t="s">
        <v>299</v>
      </c>
      <c r="E164" s="11" t="s">
        <v>287</v>
      </c>
      <c r="F164" s="11" t="s">
        <v>300</v>
      </c>
      <c r="G164" s="12" t="n">
        <v>6000.0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15.65</f>
        <v>15.65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/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308</v>
      </c>
      <c r="C165" s="10" t="s">
        <v>309</v>
      </c>
      <c r="D165" s="10" t="s">
        <v>301</v>
      </c>
      <c r="E165" s="11" t="s">
        <v>290</v>
      </c>
      <c r="F165" s="11" t="s">
        <v>302</v>
      </c>
      <c r="G165" s="12" t="n">
        <v>4800.0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15.39</f>
        <v>15.39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/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308</v>
      </c>
      <c r="C166" s="10" t="s">
        <v>309</v>
      </c>
      <c r="D166" s="10" t="s">
        <v>303</v>
      </c>
      <c r="E166" s="11" t="s">
        <v>293</v>
      </c>
      <c r="F166" s="11" t="s">
        <v>59</v>
      </c>
      <c r="G166" s="12" t="n">
        <v>4800.0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14.68</f>
        <v>14.68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308</v>
      </c>
      <c r="C167" s="10" t="s">
        <v>309</v>
      </c>
      <c r="D167" s="10" t="s">
        <v>304</v>
      </c>
      <c r="E167" s="11" t="s">
        <v>82</v>
      </c>
      <c r="F167" s="11" t="s">
        <v>305</v>
      </c>
      <c r="G167" s="12" t="n">
        <v>6000.0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14.1</f>
        <v>14.1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311</v>
      </c>
      <c r="C168" s="10" t="s">
        <v>312</v>
      </c>
      <c r="D168" s="10" t="s">
        <v>287</v>
      </c>
      <c r="E168" s="11" t="s">
        <v>288</v>
      </c>
      <c r="F168" s="11" t="s">
        <v>289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20.61</f>
        <v>20.61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 t="s">
        <v>56</v>
      </c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311</v>
      </c>
      <c r="C169" s="10" t="s">
        <v>312</v>
      </c>
      <c r="D169" s="10" t="s">
        <v>290</v>
      </c>
      <c r="E169" s="11" t="s">
        <v>291</v>
      </c>
      <c r="F169" s="11" t="s">
        <v>292</v>
      </c>
      <c r="G169" s="12" t="n">
        <v>4800.0</v>
      </c>
      <c r="H169" s="13" t="s">
        <v>83</v>
      </c>
      <c r="I169" s="14" t="s">
        <v>310</v>
      </c>
      <c r="J169" s="13" t="s">
        <v>83</v>
      </c>
      <c r="K169" s="14" t="s">
        <v>310</v>
      </c>
      <c r="L169" s="13"/>
      <c r="M169" s="14"/>
      <c r="N169" s="13" t="s">
        <v>148</v>
      </c>
      <c r="O169" s="14" t="s">
        <v>195</v>
      </c>
      <c r="P169" s="13"/>
      <c r="Q169" s="14"/>
      <c r="R169" s="13" t="s">
        <v>148</v>
      </c>
      <c r="S169" s="14" t="s">
        <v>195</v>
      </c>
      <c r="T169" s="15" t="n">
        <f>11.71</f>
        <v>11.71</v>
      </c>
      <c r="U169" s="16" t="n">
        <f>15</f>
        <v>15.0</v>
      </c>
      <c r="V169" s="16"/>
      <c r="W169" s="16"/>
      <c r="X169" s="16" t="n">
        <f>996000</f>
        <v>996000.0</v>
      </c>
      <c r="Y169" s="16"/>
      <c r="Z169" s="17"/>
      <c r="AA169" s="13" t="s">
        <v>56</v>
      </c>
      <c r="AB169" s="18" t="n">
        <f>15</f>
        <v>15.0</v>
      </c>
      <c r="AC169" s="18" t="str">
        <f>"－"</f>
        <v>－</v>
      </c>
      <c r="AD169" s="19" t="n">
        <f>2</f>
        <v>2.0</v>
      </c>
    </row>
    <row r="170">
      <c r="A170" s="9" t="s">
        <v>49</v>
      </c>
      <c r="B170" s="10" t="s">
        <v>311</v>
      </c>
      <c r="C170" s="10" t="s">
        <v>312</v>
      </c>
      <c r="D170" s="10" t="s">
        <v>293</v>
      </c>
      <c r="E170" s="11" t="s">
        <v>294</v>
      </c>
      <c r="F170" s="11" t="s">
        <v>295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16.3</f>
        <v>16.3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311</v>
      </c>
      <c r="C171" s="10" t="s">
        <v>312</v>
      </c>
      <c r="D171" s="10" t="s">
        <v>82</v>
      </c>
      <c r="E171" s="11" t="s">
        <v>296</v>
      </c>
      <c r="F171" s="11" t="s">
        <v>259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15.9</f>
        <v>15.9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311</v>
      </c>
      <c r="C172" s="10" t="s">
        <v>312</v>
      </c>
      <c r="D172" s="10" t="s">
        <v>297</v>
      </c>
      <c r="E172" s="11" t="s">
        <v>166</v>
      </c>
      <c r="F172" s="11" t="s">
        <v>298</v>
      </c>
      <c r="G172" s="12" t="n">
        <v>6000.0</v>
      </c>
      <c r="H172" s="13" t="s">
        <v>209</v>
      </c>
      <c r="I172" s="14" t="s">
        <v>313</v>
      </c>
      <c r="J172" s="13" t="s">
        <v>209</v>
      </c>
      <c r="K172" s="14" t="s">
        <v>313</v>
      </c>
      <c r="L172" s="13"/>
      <c r="M172" s="14"/>
      <c r="N172" s="13" t="s">
        <v>209</v>
      </c>
      <c r="O172" s="14" t="s">
        <v>313</v>
      </c>
      <c r="P172" s="13"/>
      <c r="Q172" s="14"/>
      <c r="R172" s="13" t="s">
        <v>209</v>
      </c>
      <c r="S172" s="14" t="s">
        <v>313</v>
      </c>
      <c r="T172" s="15" t="n">
        <f>15.85</f>
        <v>15.85</v>
      </c>
      <c r="U172" s="16" t="n">
        <f>10</f>
        <v>10.0</v>
      </c>
      <c r="V172" s="16"/>
      <c r="W172" s="16"/>
      <c r="X172" s="16" t="n">
        <f>864000</f>
        <v>864000.0</v>
      </c>
      <c r="Y172" s="16"/>
      <c r="Z172" s="17"/>
      <c r="AA172" s="13"/>
      <c r="AB172" s="18" t="n">
        <f>10</f>
        <v>10.0</v>
      </c>
      <c r="AC172" s="18" t="str">
        <f>"－"</f>
        <v>－</v>
      </c>
      <c r="AD172" s="19" t="n">
        <f>1</f>
        <v>1.0</v>
      </c>
    </row>
    <row r="173">
      <c r="A173" s="9" t="s">
        <v>49</v>
      </c>
      <c r="B173" s="10" t="s">
        <v>311</v>
      </c>
      <c r="C173" s="10" t="s">
        <v>312</v>
      </c>
      <c r="D173" s="10" t="s">
        <v>299</v>
      </c>
      <c r="E173" s="11" t="s">
        <v>287</v>
      </c>
      <c r="F173" s="11" t="s">
        <v>300</v>
      </c>
      <c r="G173" s="12" t="n">
        <v>6000.0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15.4</f>
        <v>15.4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/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311</v>
      </c>
      <c r="C174" s="10" t="s">
        <v>312</v>
      </c>
      <c r="D174" s="10" t="s">
        <v>301</v>
      </c>
      <c r="E174" s="11" t="s">
        <v>290</v>
      </c>
      <c r="F174" s="11" t="s">
        <v>302</v>
      </c>
      <c r="G174" s="12" t="n">
        <v>4800.0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14.98</f>
        <v>14.98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/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311</v>
      </c>
      <c r="C175" s="10" t="s">
        <v>312</v>
      </c>
      <c r="D175" s="10" t="s">
        <v>303</v>
      </c>
      <c r="E175" s="11" t="s">
        <v>293</v>
      </c>
      <c r="F175" s="11" t="s">
        <v>59</v>
      </c>
      <c r="G175" s="12" t="n">
        <v>4800.0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14.13</f>
        <v>14.13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311</v>
      </c>
      <c r="C176" s="10" t="s">
        <v>312</v>
      </c>
      <c r="D176" s="10" t="s">
        <v>304</v>
      </c>
      <c r="E176" s="11" t="s">
        <v>82</v>
      </c>
      <c r="F176" s="11" t="s">
        <v>305</v>
      </c>
      <c r="G176" s="12" t="n">
        <v>6000.0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12.68</f>
        <v>12.68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314</v>
      </c>
      <c r="C177" s="10" t="s">
        <v>315</v>
      </c>
      <c r="D177" s="10" t="s">
        <v>316</v>
      </c>
      <c r="E177" s="11" t="s">
        <v>64</v>
      </c>
      <c r="F177" s="11" t="s">
        <v>317</v>
      </c>
      <c r="G177" s="12" t="n">
        <v>876000.0</v>
      </c>
      <c r="H177" s="13"/>
      <c r="I177" s="14" t="s">
        <v>55</v>
      </c>
      <c r="J177" s="13"/>
      <c r="K177" s="14" t="s">
        <v>55</v>
      </c>
      <c r="L177" s="13" t="s">
        <v>209</v>
      </c>
      <c r="M177" s="14" t="s">
        <v>210</v>
      </c>
      <c r="N177" s="13"/>
      <c r="O177" s="14" t="s">
        <v>55</v>
      </c>
      <c r="P177" s="13" t="s">
        <v>209</v>
      </c>
      <c r="Q177" s="14" t="s">
        <v>210</v>
      </c>
      <c r="R177" s="13"/>
      <c r="S177" s="14" t="s">
        <v>55</v>
      </c>
      <c r="T177" s="15" t="n">
        <f>13.41</f>
        <v>13.41</v>
      </c>
      <c r="U177" s="16" t="n">
        <f>40</f>
        <v>40.0</v>
      </c>
      <c r="V177" s="16" t="n">
        <v>40.0</v>
      </c>
      <c r="W177" s="16"/>
      <c r="X177" s="16" t="n">
        <f>466032000</f>
        <v>4.66032E8</v>
      </c>
      <c r="Y177" s="16" t="n">
        <v>4.66032E8</v>
      </c>
      <c r="Z177" s="17"/>
      <c r="AA177" s="13"/>
      <c r="AB177" s="18" t="n">
        <f>725</f>
        <v>725.0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314</v>
      </c>
      <c r="C178" s="10" t="s">
        <v>315</v>
      </c>
      <c r="D178" s="10" t="s">
        <v>318</v>
      </c>
      <c r="E178" s="11" t="s">
        <v>64</v>
      </c>
      <c r="F178" s="11" t="s">
        <v>319</v>
      </c>
      <c r="G178" s="12" t="n">
        <v>878400.0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13.04</f>
        <v>13.04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320</v>
      </c>
      <c r="C179" s="10" t="s">
        <v>321</v>
      </c>
      <c r="D179" s="10" t="s">
        <v>316</v>
      </c>
      <c r="E179" s="11" t="s">
        <v>64</v>
      </c>
      <c r="F179" s="11" t="s">
        <v>317</v>
      </c>
      <c r="G179" s="12" t="n">
        <v>876000.0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11.46</f>
        <v>11.46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/>
      <c r="AB179" s="18" t="str">
        <f>"－"</f>
        <v>－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320</v>
      </c>
      <c r="C180" s="10" t="s">
        <v>321</v>
      </c>
      <c r="D180" s="10" t="s">
        <v>318</v>
      </c>
      <c r="E180" s="11" t="s">
        <v>64</v>
      </c>
      <c r="F180" s="11" t="s">
        <v>319</v>
      </c>
      <c r="G180" s="12" t="n">
        <v>878400.0</v>
      </c>
      <c r="H180" s="13"/>
      <c r="I180" s="14" t="s">
        <v>55</v>
      </c>
      <c r="J180" s="13"/>
      <c r="K180" s="14" t="s">
        <v>55</v>
      </c>
      <c r="L180" s="13"/>
      <c r="M180" s="14"/>
      <c r="N180" s="13"/>
      <c r="O180" s="14" t="s">
        <v>55</v>
      </c>
      <c r="P180" s="13"/>
      <c r="Q180" s="14"/>
      <c r="R180" s="13"/>
      <c r="S180" s="14" t="s">
        <v>55</v>
      </c>
      <c r="T180" s="15" t="n">
        <f>11.17</f>
        <v>11.17</v>
      </c>
      <c r="U180" s="16" t="str">
        <f>"－"</f>
        <v>－</v>
      </c>
      <c r="V180" s="16"/>
      <c r="W180" s="16"/>
      <c r="X180" s="16" t="str">
        <f>"－"</f>
        <v>－</v>
      </c>
      <c r="Y180" s="16"/>
      <c r="Z180" s="17"/>
      <c r="AA180" s="13"/>
      <c r="AB180" s="18" t="str">
        <f>"－"</f>
        <v>－</v>
      </c>
      <c r="AC180" s="18" t="str">
        <f>"－"</f>
        <v>－</v>
      </c>
      <c r="AD180" s="19" t="str">
        <f>"－"</f>
        <v>－</v>
      </c>
    </row>
    <row r="181">
      <c r="A181" s="9" t="s">
        <v>49</v>
      </c>
      <c r="B181" s="10" t="s">
        <v>322</v>
      </c>
      <c r="C181" s="10" t="s">
        <v>323</v>
      </c>
      <c r="D181" s="10" t="s">
        <v>316</v>
      </c>
      <c r="E181" s="11" t="s">
        <v>64</v>
      </c>
      <c r="F181" s="11" t="s">
        <v>317</v>
      </c>
      <c r="G181" s="12" t="n">
        <v>289200.0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15.16</f>
        <v>15.16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322</v>
      </c>
      <c r="C182" s="10" t="s">
        <v>323</v>
      </c>
      <c r="D182" s="10" t="s">
        <v>318</v>
      </c>
      <c r="E182" s="11" t="s">
        <v>64</v>
      </c>
      <c r="F182" s="11" t="s">
        <v>319</v>
      </c>
      <c r="G182" s="12" t="n">
        <v>292800.0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14.9</f>
        <v>14.9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324</v>
      </c>
      <c r="C183" s="10" t="s">
        <v>325</v>
      </c>
      <c r="D183" s="10" t="s">
        <v>316</v>
      </c>
      <c r="E183" s="11" t="s">
        <v>64</v>
      </c>
      <c r="F183" s="11" t="s">
        <v>317</v>
      </c>
      <c r="G183" s="12" t="n">
        <v>289200.0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13.36</f>
        <v>13.36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324</v>
      </c>
      <c r="C184" s="10" t="s">
        <v>325</v>
      </c>
      <c r="D184" s="10" t="s">
        <v>318</v>
      </c>
      <c r="E184" s="11" t="s">
        <v>64</v>
      </c>
      <c r="F184" s="11" t="s">
        <v>319</v>
      </c>
      <c r="G184" s="12" t="n">
        <v>292800.0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12.91</f>
        <v>12.91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326</v>
      </c>
      <c r="C185" s="10" t="s">
        <v>327</v>
      </c>
      <c r="D185" s="10" t="s">
        <v>52</v>
      </c>
      <c r="E185" s="11" t="s">
        <v>328</v>
      </c>
      <c r="F185" s="11" t="s">
        <v>290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1756.5</f>
        <v>1756.5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 t="s">
        <v>56</v>
      </c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326</v>
      </c>
      <c r="C186" s="10" t="s">
        <v>327</v>
      </c>
      <c r="D186" s="10" t="s">
        <v>57</v>
      </c>
      <c r="E186" s="11" t="s">
        <v>329</v>
      </c>
      <c r="F186" s="11" t="s">
        <v>299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1700.6</f>
        <v>1700.6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326</v>
      </c>
      <c r="C187" s="10" t="s">
        <v>327</v>
      </c>
      <c r="D187" s="10" t="s">
        <v>60</v>
      </c>
      <c r="E187" s="11" t="s">
        <v>330</v>
      </c>
      <c r="F187" s="11" t="s">
        <v>331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1721.85</f>
        <v>1721.85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326</v>
      </c>
      <c r="C188" s="10" t="s">
        <v>327</v>
      </c>
      <c r="D188" s="10" t="s">
        <v>63</v>
      </c>
      <c r="E188" s="11" t="s">
        <v>332</v>
      </c>
      <c r="F188" s="11" t="s">
        <v>333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1769.35</f>
        <v>1769.35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326</v>
      </c>
      <c r="C189" s="10" t="s">
        <v>327</v>
      </c>
      <c r="D189" s="10" t="s">
        <v>66</v>
      </c>
      <c r="E189" s="11" t="s">
        <v>334</v>
      </c>
      <c r="F189" s="11" t="s">
        <v>335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1787.6</f>
        <v>1787.6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326</v>
      </c>
      <c r="C190" s="10" t="s">
        <v>327</v>
      </c>
      <c r="D190" s="10" t="s">
        <v>69</v>
      </c>
      <c r="E190" s="11" t="s">
        <v>336</v>
      </c>
      <c r="F190" s="11" t="s">
        <v>337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1777.55</f>
        <v>1777.55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326</v>
      </c>
      <c r="C191" s="10" t="s">
        <v>327</v>
      </c>
      <c r="D191" s="10" t="s">
        <v>72</v>
      </c>
      <c r="E191" s="11" t="s">
        <v>338</v>
      </c>
      <c r="F191" s="11" t="s">
        <v>339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1719.3</f>
        <v>1719.3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326</v>
      </c>
      <c r="C192" s="10" t="s">
        <v>327</v>
      </c>
      <c r="D192" s="10" t="s">
        <v>141</v>
      </c>
      <c r="E192" s="11" t="s">
        <v>340</v>
      </c>
      <c r="F192" s="11" t="s">
        <v>341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1632.5</f>
        <v>1632.5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326</v>
      </c>
      <c r="C193" s="10" t="s">
        <v>327</v>
      </c>
      <c r="D193" s="10" t="s">
        <v>144</v>
      </c>
      <c r="E193" s="11" t="s">
        <v>342</v>
      </c>
      <c r="F193" s="11" t="s">
        <v>343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1609.75</f>
        <v>1609.75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326</v>
      </c>
      <c r="C194" s="10" t="s">
        <v>327</v>
      </c>
      <c r="D194" s="10" t="s">
        <v>152</v>
      </c>
      <c r="E194" s="11" t="s">
        <v>344</v>
      </c>
      <c r="F194" s="11" t="s">
        <v>345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1614.55</f>
        <v>1614.55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326</v>
      </c>
      <c r="C195" s="10" t="s">
        <v>327</v>
      </c>
      <c r="D195" s="10" t="s">
        <v>155</v>
      </c>
      <c r="E195" s="11" t="s">
        <v>346</v>
      </c>
      <c r="F195" s="11" t="s">
        <v>347</v>
      </c>
      <c r="G195" s="12" t="n">
        <v>1000.0</v>
      </c>
      <c r="H195" s="13"/>
      <c r="I195" s="14" t="s">
        <v>55</v>
      </c>
      <c r="J195" s="13"/>
      <c r="K195" s="14" t="s">
        <v>55</v>
      </c>
      <c r="L195" s="13"/>
      <c r="M195" s="14"/>
      <c r="N195" s="13"/>
      <c r="O195" s="14" t="s">
        <v>55</v>
      </c>
      <c r="P195" s="13"/>
      <c r="Q195" s="14"/>
      <c r="R195" s="13"/>
      <c r="S195" s="14" t="s">
        <v>55</v>
      </c>
      <c r="T195" s="15" t="n">
        <f>1627.2</f>
        <v>1627.2</v>
      </c>
      <c r="U195" s="16" t="str">
        <f>"－"</f>
        <v>－</v>
      </c>
      <c r="V195" s="16"/>
      <c r="W195" s="16"/>
      <c r="X195" s="16" t="str">
        <f>"－"</f>
        <v>－</v>
      </c>
      <c r="Y195" s="16"/>
      <c r="Z195" s="17"/>
      <c r="AA195" s="13"/>
      <c r="AB195" s="18" t="str">
        <f>"－"</f>
        <v>－</v>
      </c>
      <c r="AC195" s="18" t="str">
        <f>"－"</f>
        <v>－</v>
      </c>
      <c r="AD195" s="19" t="str">
        <f>"－"</f>
        <v>－</v>
      </c>
    </row>
    <row r="196">
      <c r="A196" s="9" t="s">
        <v>49</v>
      </c>
      <c r="B196" s="10" t="s">
        <v>326</v>
      </c>
      <c r="C196" s="10" t="s">
        <v>327</v>
      </c>
      <c r="D196" s="10" t="s">
        <v>158</v>
      </c>
      <c r="E196" s="11" t="s">
        <v>348</v>
      </c>
      <c r="F196" s="11" t="s">
        <v>349</v>
      </c>
      <c r="G196" s="12" t="n">
        <v>1000.0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1638.55</f>
        <v>1638.55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326</v>
      </c>
      <c r="C197" s="10" t="s">
        <v>327</v>
      </c>
      <c r="D197" s="10" t="s">
        <v>162</v>
      </c>
      <c r="E197" s="11" t="s">
        <v>350</v>
      </c>
      <c r="F197" s="11" t="s">
        <v>351</v>
      </c>
      <c r="G197" s="12" t="n">
        <v>1000.0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1643.95</f>
        <v>1643.95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326</v>
      </c>
      <c r="C198" s="10" t="s">
        <v>327</v>
      </c>
      <c r="D198" s="10" t="s">
        <v>165</v>
      </c>
      <c r="E198" s="11" t="s">
        <v>352</v>
      </c>
      <c r="F198" s="11" t="s">
        <v>353</v>
      </c>
      <c r="G198" s="12" t="n">
        <v>1000.0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1642.3</f>
        <v>1642.3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326</v>
      </c>
      <c r="C199" s="10" t="s">
        <v>327</v>
      </c>
      <c r="D199" s="10" t="s">
        <v>222</v>
      </c>
      <c r="E199" s="11" t="s">
        <v>354</v>
      </c>
      <c r="F199" s="11" t="s">
        <v>355</v>
      </c>
      <c r="G199" s="12" t="n">
        <v>1000.0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1665</f>
        <v>1665.0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326</v>
      </c>
      <c r="C200" s="10" t="s">
        <v>327</v>
      </c>
      <c r="D200" s="10" t="s">
        <v>224</v>
      </c>
      <c r="E200" s="11" t="s">
        <v>356</v>
      </c>
      <c r="F200" s="11" t="s">
        <v>357</v>
      </c>
      <c r="G200" s="12" t="n">
        <v>1000.0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1664.7</f>
        <v>1664.7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358</v>
      </c>
      <c r="C201" s="10" t="s">
        <v>359</v>
      </c>
      <c r="D201" s="10" t="s">
        <v>52</v>
      </c>
      <c r="E201" s="11" t="s">
        <v>53</v>
      </c>
      <c r="F201" s="11" t="s">
        <v>54</v>
      </c>
      <c r="G201" s="12" t="n">
        <v>10.0</v>
      </c>
      <c r="H201" s="13" t="s">
        <v>192</v>
      </c>
      <c r="I201" s="14" t="s">
        <v>360</v>
      </c>
      <c r="J201" s="13" t="s">
        <v>209</v>
      </c>
      <c r="K201" s="14" t="s">
        <v>361</v>
      </c>
      <c r="L201" s="13" t="s">
        <v>186</v>
      </c>
      <c r="M201" s="14" t="s">
        <v>362</v>
      </c>
      <c r="N201" s="13" t="s">
        <v>186</v>
      </c>
      <c r="O201" s="14" t="s">
        <v>363</v>
      </c>
      <c r="P201" s="13" t="s">
        <v>186</v>
      </c>
      <c r="Q201" s="14" t="s">
        <v>362</v>
      </c>
      <c r="R201" s="13" t="s">
        <v>186</v>
      </c>
      <c r="S201" s="14" t="s">
        <v>363</v>
      </c>
      <c r="T201" s="15" t="n">
        <f>78782.5</f>
        <v>78782.5</v>
      </c>
      <c r="U201" s="16" t="n">
        <f>58</f>
        <v>58.0</v>
      </c>
      <c r="V201" s="16" t="n">
        <v>20.0</v>
      </c>
      <c r="W201" s="16"/>
      <c r="X201" s="16" t="n">
        <f>45601000</f>
        <v>4.5601E7</v>
      </c>
      <c r="Y201" s="16" t="n">
        <v>1.5704E7</v>
      </c>
      <c r="Z201" s="17"/>
      <c r="AA201" s="13" t="s">
        <v>56</v>
      </c>
      <c r="AB201" s="18" t="n">
        <f>58</f>
        <v>58.0</v>
      </c>
      <c r="AC201" s="18" t="str">
        <f>"－"</f>
        <v>－</v>
      </c>
      <c r="AD201" s="19" t="n">
        <f>3</f>
        <v>3.0</v>
      </c>
    </row>
    <row r="202">
      <c r="A202" s="9" t="s">
        <v>49</v>
      </c>
      <c r="B202" s="10" t="s">
        <v>358</v>
      </c>
      <c r="C202" s="10" t="s">
        <v>359</v>
      </c>
      <c r="D202" s="10" t="s">
        <v>57</v>
      </c>
      <c r="E202" s="11" t="s">
        <v>58</v>
      </c>
      <c r="F202" s="11" t="s">
        <v>59</v>
      </c>
      <c r="G202" s="12" t="n">
        <v>10.0</v>
      </c>
      <c r="H202" s="13"/>
      <c r="I202" s="14" t="s">
        <v>55</v>
      </c>
      <c r="J202" s="13"/>
      <c r="K202" s="14" t="s">
        <v>55</v>
      </c>
      <c r="L202" s="13"/>
      <c r="M202" s="14"/>
      <c r="N202" s="13"/>
      <c r="O202" s="14" t="s">
        <v>55</v>
      </c>
      <c r="P202" s="13"/>
      <c r="Q202" s="14"/>
      <c r="R202" s="13"/>
      <c r="S202" s="14" t="s">
        <v>55</v>
      </c>
      <c r="T202" s="15" t="n">
        <f>79200</f>
        <v>79200.0</v>
      </c>
      <c r="U202" s="16" t="str">
        <f>"－"</f>
        <v>－</v>
      </c>
      <c r="V202" s="16"/>
      <c r="W202" s="16"/>
      <c r="X202" s="16" t="str">
        <f>"－"</f>
        <v>－</v>
      </c>
      <c r="Y202" s="16"/>
      <c r="Z202" s="17"/>
      <c r="AA202" s="13"/>
      <c r="AB202" s="18" t="str">
        <f>"－"</f>
        <v>－</v>
      </c>
      <c r="AC202" s="18" t="str">
        <f>"－"</f>
        <v>－</v>
      </c>
      <c r="AD202" s="19" t="str">
        <f>"－"</f>
        <v>－</v>
      </c>
    </row>
    <row r="203">
      <c r="A203" s="9" t="s">
        <v>49</v>
      </c>
      <c r="B203" s="10" t="s">
        <v>358</v>
      </c>
      <c r="C203" s="10" t="s">
        <v>359</v>
      </c>
      <c r="D203" s="10" t="s">
        <v>60</v>
      </c>
      <c r="E203" s="11" t="s">
        <v>61</v>
      </c>
      <c r="F203" s="11" t="s">
        <v>62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79200</f>
        <v>79200.0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358</v>
      </c>
      <c r="C204" s="10" t="s">
        <v>359</v>
      </c>
      <c r="D204" s="10" t="s">
        <v>63</v>
      </c>
      <c r="E204" s="11" t="s">
        <v>64</v>
      </c>
      <c r="F204" s="11" t="s">
        <v>65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79200</f>
        <v>79200.0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358</v>
      </c>
      <c r="C205" s="10" t="s">
        <v>359</v>
      </c>
      <c r="D205" s="10" t="s">
        <v>66</v>
      </c>
      <c r="E205" s="11" t="s">
        <v>67</v>
      </c>
      <c r="F205" s="11" t="s">
        <v>68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79200</f>
        <v>79200.0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358</v>
      </c>
      <c r="C206" s="10" t="s">
        <v>359</v>
      </c>
      <c r="D206" s="10" t="s">
        <v>69</v>
      </c>
      <c r="E206" s="11" t="s">
        <v>70</v>
      </c>
      <c r="F206" s="11" t="s">
        <v>71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79200</f>
        <v>79200.0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358</v>
      </c>
      <c r="C207" s="10" t="s">
        <v>359</v>
      </c>
      <c r="D207" s="10" t="s">
        <v>72</v>
      </c>
      <c r="E207" s="11" t="s">
        <v>73</v>
      </c>
      <c r="F207" s="11" t="s">
        <v>74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81000</f>
        <v>81000.0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364</v>
      </c>
      <c r="C208" s="10" t="s">
        <v>365</v>
      </c>
      <c r="D208" s="10" t="s">
        <v>52</v>
      </c>
      <c r="E208" s="11" t="s">
        <v>53</v>
      </c>
      <c r="F208" s="11" t="s">
        <v>54</v>
      </c>
      <c r="G208" s="12" t="n">
        <v>10.0</v>
      </c>
      <c r="H208" s="13" t="s">
        <v>186</v>
      </c>
      <c r="I208" s="14" t="s">
        <v>361</v>
      </c>
      <c r="J208" s="13" t="s">
        <v>186</v>
      </c>
      <c r="K208" s="14" t="s">
        <v>361</v>
      </c>
      <c r="L208" s="13" t="s">
        <v>192</v>
      </c>
      <c r="M208" s="14" t="s">
        <v>366</v>
      </c>
      <c r="N208" s="13" t="s">
        <v>186</v>
      </c>
      <c r="O208" s="14" t="s">
        <v>361</v>
      </c>
      <c r="P208" s="13" t="s">
        <v>192</v>
      </c>
      <c r="Q208" s="14" t="s">
        <v>366</v>
      </c>
      <c r="R208" s="13" t="s">
        <v>186</v>
      </c>
      <c r="S208" s="14" t="s">
        <v>361</v>
      </c>
      <c r="T208" s="15" t="n">
        <f>82000</f>
        <v>82000.0</v>
      </c>
      <c r="U208" s="16" t="n">
        <f>7</f>
        <v>7.0</v>
      </c>
      <c r="V208" s="16" t="n">
        <v>5.0</v>
      </c>
      <c r="W208" s="16"/>
      <c r="X208" s="16" t="n">
        <f>5765000</f>
        <v>5765000.0</v>
      </c>
      <c r="Y208" s="16" t="n">
        <v>4125000.0</v>
      </c>
      <c r="Z208" s="17"/>
      <c r="AA208" s="13" t="s">
        <v>56</v>
      </c>
      <c r="AB208" s="18" t="n">
        <f>7</f>
        <v>7.0</v>
      </c>
      <c r="AC208" s="18" t="str">
        <f>"－"</f>
        <v>－</v>
      </c>
      <c r="AD208" s="19" t="n">
        <f>1</f>
        <v>1.0</v>
      </c>
    </row>
    <row r="209">
      <c r="A209" s="9" t="s">
        <v>49</v>
      </c>
      <c r="B209" s="10" t="s">
        <v>364</v>
      </c>
      <c r="C209" s="10" t="s">
        <v>365</v>
      </c>
      <c r="D209" s="10" t="s">
        <v>57</v>
      </c>
      <c r="E209" s="11" t="s">
        <v>58</v>
      </c>
      <c r="F209" s="11" t="s">
        <v>59</v>
      </c>
      <c r="G209" s="12" t="n">
        <v>10.0</v>
      </c>
      <c r="H209" s="13"/>
      <c r="I209" s="14" t="s">
        <v>55</v>
      </c>
      <c r="J209" s="13"/>
      <c r="K209" s="14" t="s">
        <v>55</v>
      </c>
      <c r="L209" s="13"/>
      <c r="M209" s="14"/>
      <c r="N209" s="13"/>
      <c r="O209" s="14" t="s">
        <v>55</v>
      </c>
      <c r="P209" s="13"/>
      <c r="Q209" s="14"/>
      <c r="R209" s="13"/>
      <c r="S209" s="14" t="s">
        <v>55</v>
      </c>
      <c r="T209" s="15" t="n">
        <f>82000</f>
        <v>82000.0</v>
      </c>
      <c r="U209" s="16" t="str">
        <f>"－"</f>
        <v>－</v>
      </c>
      <c r="V209" s="16"/>
      <c r="W209" s="16"/>
      <c r="X209" s="16" t="str">
        <f>"－"</f>
        <v>－</v>
      </c>
      <c r="Y209" s="16"/>
      <c r="Z209" s="17"/>
      <c r="AA209" s="13"/>
      <c r="AB209" s="18" t="str">
        <f>"－"</f>
        <v>－</v>
      </c>
      <c r="AC209" s="18" t="str">
        <f>"－"</f>
        <v>－</v>
      </c>
      <c r="AD209" s="19" t="str">
        <f>"－"</f>
        <v>－</v>
      </c>
    </row>
    <row r="210">
      <c r="A210" s="9" t="s">
        <v>49</v>
      </c>
      <c r="B210" s="10" t="s">
        <v>364</v>
      </c>
      <c r="C210" s="10" t="s">
        <v>365</v>
      </c>
      <c r="D210" s="10" t="s">
        <v>60</v>
      </c>
      <c r="E210" s="11" t="s">
        <v>61</v>
      </c>
      <c r="F210" s="11" t="s">
        <v>62</v>
      </c>
      <c r="G210" s="12" t="n">
        <v>10.0</v>
      </c>
      <c r="H210" s="13"/>
      <c r="I210" s="14" t="s">
        <v>55</v>
      </c>
      <c r="J210" s="13"/>
      <c r="K210" s="14" t="s">
        <v>55</v>
      </c>
      <c r="L210" s="13"/>
      <c r="M210" s="14"/>
      <c r="N210" s="13"/>
      <c r="O210" s="14" t="s">
        <v>55</v>
      </c>
      <c r="P210" s="13"/>
      <c r="Q210" s="14"/>
      <c r="R210" s="13"/>
      <c r="S210" s="14" t="s">
        <v>55</v>
      </c>
      <c r="T210" s="15" t="n">
        <f>82000</f>
        <v>82000.0</v>
      </c>
      <c r="U210" s="16" t="str">
        <f>"－"</f>
        <v>－</v>
      </c>
      <c r="V210" s="16"/>
      <c r="W210" s="16"/>
      <c r="X210" s="16" t="str">
        <f>"－"</f>
        <v>－</v>
      </c>
      <c r="Y210" s="16"/>
      <c r="Z210" s="17"/>
      <c r="AA210" s="13"/>
      <c r="AB210" s="18" t="str">
        <f>"－"</f>
        <v>－</v>
      </c>
      <c r="AC210" s="18" t="str">
        <f>"－"</f>
        <v>－</v>
      </c>
      <c r="AD210" s="19" t="str">
        <f>"－"</f>
        <v>－</v>
      </c>
    </row>
    <row r="211">
      <c r="A211" s="9" t="s">
        <v>49</v>
      </c>
      <c r="B211" s="10" t="s">
        <v>364</v>
      </c>
      <c r="C211" s="10" t="s">
        <v>365</v>
      </c>
      <c r="D211" s="10" t="s">
        <v>63</v>
      </c>
      <c r="E211" s="11" t="s">
        <v>64</v>
      </c>
      <c r="F211" s="11" t="s">
        <v>65</v>
      </c>
      <c r="G211" s="12" t="n">
        <v>10.0</v>
      </c>
      <c r="H211" s="13"/>
      <c r="I211" s="14" t="s">
        <v>55</v>
      </c>
      <c r="J211" s="13"/>
      <c r="K211" s="14" t="s">
        <v>55</v>
      </c>
      <c r="L211" s="13"/>
      <c r="M211" s="14"/>
      <c r="N211" s="13"/>
      <c r="O211" s="14" t="s">
        <v>55</v>
      </c>
      <c r="P211" s="13"/>
      <c r="Q211" s="14"/>
      <c r="R211" s="13"/>
      <c r="S211" s="14" t="s">
        <v>55</v>
      </c>
      <c r="T211" s="15" t="n">
        <f>82000</f>
        <v>82000.0</v>
      </c>
      <c r="U211" s="16" t="str">
        <f>"－"</f>
        <v>－</v>
      </c>
      <c r="V211" s="16"/>
      <c r="W211" s="16"/>
      <c r="X211" s="16" t="str">
        <f>"－"</f>
        <v>－</v>
      </c>
      <c r="Y211" s="16"/>
      <c r="Z211" s="17"/>
      <c r="AA211" s="13"/>
      <c r="AB211" s="18" t="str">
        <f>"－"</f>
        <v>－</v>
      </c>
      <c r="AC211" s="18" t="str">
        <f>"－"</f>
        <v>－</v>
      </c>
      <c r="AD211" s="19" t="str">
        <f>"－"</f>
        <v>－</v>
      </c>
    </row>
    <row r="212">
      <c r="A212" s="9" t="s">
        <v>49</v>
      </c>
      <c r="B212" s="10" t="s">
        <v>364</v>
      </c>
      <c r="C212" s="10" t="s">
        <v>365</v>
      </c>
      <c r="D212" s="10" t="s">
        <v>66</v>
      </c>
      <c r="E212" s="11" t="s">
        <v>67</v>
      </c>
      <c r="F212" s="11" t="s">
        <v>68</v>
      </c>
      <c r="G212" s="12" t="n">
        <v>10.0</v>
      </c>
      <c r="H212" s="13"/>
      <c r="I212" s="14" t="s">
        <v>55</v>
      </c>
      <c r="J212" s="13"/>
      <c r="K212" s="14" t="s">
        <v>55</v>
      </c>
      <c r="L212" s="13"/>
      <c r="M212" s="14"/>
      <c r="N212" s="13"/>
      <c r="O212" s="14" t="s">
        <v>55</v>
      </c>
      <c r="P212" s="13"/>
      <c r="Q212" s="14"/>
      <c r="R212" s="13"/>
      <c r="S212" s="14" t="s">
        <v>55</v>
      </c>
      <c r="T212" s="15" t="n">
        <f>82000</f>
        <v>82000.0</v>
      </c>
      <c r="U212" s="16" t="str">
        <f>"－"</f>
        <v>－</v>
      </c>
      <c r="V212" s="16"/>
      <c r="W212" s="16"/>
      <c r="X212" s="16" t="str">
        <f>"－"</f>
        <v>－</v>
      </c>
      <c r="Y212" s="16"/>
      <c r="Z212" s="17"/>
      <c r="AA212" s="13"/>
      <c r="AB212" s="18" t="str">
        <f>"－"</f>
        <v>－</v>
      </c>
      <c r="AC212" s="18" t="str">
        <f>"－"</f>
        <v>－</v>
      </c>
      <c r="AD212" s="19" t="str">
        <f>"－"</f>
        <v>－</v>
      </c>
    </row>
    <row r="213">
      <c r="A213" s="9" t="s">
        <v>49</v>
      </c>
      <c r="B213" s="10" t="s">
        <v>364</v>
      </c>
      <c r="C213" s="10" t="s">
        <v>365</v>
      </c>
      <c r="D213" s="10" t="s">
        <v>69</v>
      </c>
      <c r="E213" s="11" t="s">
        <v>70</v>
      </c>
      <c r="F213" s="11" t="s">
        <v>71</v>
      </c>
      <c r="G213" s="12" t="n">
        <v>10.0</v>
      </c>
      <c r="H213" s="13"/>
      <c r="I213" s="14" t="s">
        <v>55</v>
      </c>
      <c r="J213" s="13"/>
      <c r="K213" s="14" t="s">
        <v>55</v>
      </c>
      <c r="L213" s="13"/>
      <c r="M213" s="14"/>
      <c r="N213" s="13"/>
      <c r="O213" s="14" t="s">
        <v>55</v>
      </c>
      <c r="P213" s="13"/>
      <c r="Q213" s="14"/>
      <c r="R213" s="13"/>
      <c r="S213" s="14" t="s">
        <v>55</v>
      </c>
      <c r="T213" s="15" t="n">
        <f>82000</f>
        <v>82000.0</v>
      </c>
      <c r="U213" s="16" t="str">
        <f>"－"</f>
        <v>－</v>
      </c>
      <c r="V213" s="16"/>
      <c r="W213" s="16"/>
      <c r="X213" s="16" t="str">
        <f>"－"</f>
        <v>－</v>
      </c>
      <c r="Y213" s="16"/>
      <c r="Z213" s="17"/>
      <c r="AA213" s="13"/>
      <c r="AB213" s="18" t="str">
        <f>"－"</f>
        <v>－</v>
      </c>
      <c r="AC213" s="18" t="str">
        <f>"－"</f>
        <v>－</v>
      </c>
      <c r="AD213" s="19" t="str">
        <f>"－"</f>
        <v>－</v>
      </c>
    </row>
    <row r="214">
      <c r="A214" s="9" t="s">
        <v>49</v>
      </c>
      <c r="B214" s="10" t="s">
        <v>364</v>
      </c>
      <c r="C214" s="10" t="s">
        <v>365</v>
      </c>
      <c r="D214" s="10" t="s">
        <v>72</v>
      </c>
      <c r="E214" s="11" t="s">
        <v>73</v>
      </c>
      <c r="F214" s="11" t="s">
        <v>74</v>
      </c>
      <c r="G214" s="12" t="n">
        <v>10.0</v>
      </c>
      <c r="H214" s="13"/>
      <c r="I214" s="14" t="s">
        <v>55</v>
      </c>
      <c r="J214" s="13"/>
      <c r="K214" s="14" t="s">
        <v>55</v>
      </c>
      <c r="L214" s="13"/>
      <c r="M214" s="14"/>
      <c r="N214" s="13"/>
      <c r="O214" s="14" t="s">
        <v>55</v>
      </c>
      <c r="P214" s="13"/>
      <c r="Q214" s="14"/>
      <c r="R214" s="13"/>
      <c r="S214" s="14" t="s">
        <v>55</v>
      </c>
      <c r="T214" s="15" t="n">
        <f>82000</f>
        <v>82000.0</v>
      </c>
      <c r="U214" s="16" t="str">
        <f>"－"</f>
        <v>－</v>
      </c>
      <c r="V214" s="16"/>
      <c r="W214" s="16"/>
      <c r="X214" s="16" t="str">
        <f>"－"</f>
        <v>－</v>
      </c>
      <c r="Y214" s="16"/>
      <c r="Z214" s="17"/>
      <c r="AA214" s="13"/>
      <c r="AB214" s="18" t="str">
        <f>"－"</f>
        <v>－</v>
      </c>
      <c r="AC214" s="18" t="str">
        <f>"－"</f>
        <v>－</v>
      </c>
      <c r="AD214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