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0" windowWidth="27900" windowHeight="6645"/>
  </bookViews>
  <sheets>
    <sheet name="BO_DM0004" sheetId="8" r:id="rId1"/>
  </sheets>
  <definedNames>
    <definedName name="_xlnm.Print_Titles" localSheetId="0">BO_DM0004!$1:$6</definedName>
  </definedNames>
  <calcPr calcId="145621"/>
</workbook>
</file>

<file path=xl/sharedStrings.xml><?xml version="1.0" encoding="utf-8"?>
<sst xmlns="http://schemas.openxmlformats.org/spreadsheetml/2006/main" count="632" uniqueCount="127">
  <si>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</si>
  <si>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</si>
  <si>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</si>
  <si>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</si>
  <si>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</si>
  <si>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</si>
  <si>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</si>
  <si>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</si>
  <si>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</si>
  <si>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</si>
  <si>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</si>
  <si>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</si>
  <si>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Options on 10-year JGB Futures Quotations</t>
    <phoneticPr fontId="5"/>
  </si>
  <si>
    <t>長期国債先物オプション相場表</t>
    <phoneticPr fontId="5"/>
  </si>
  <si>
    <t>Average Closing
Price(￥)</t>
    <phoneticPr fontId="5"/>
  </si>
  <si>
    <t>Trading Volume(unit)</t>
    <phoneticPr fontId="5"/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</si>
  <si>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</si>
  <si>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</si>
  <si>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</si>
  <si>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</si>
  <si>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取引最終日</t>
    <phoneticPr fontId="5"/>
  </si>
  <si>
    <t>Last Tra-
ding Day</t>
    <phoneticPr fontId="5"/>
  </si>
  <si>
    <t>Trading Value(￥)</t>
    <phoneticPr fontId="5"/>
  </si>
  <si>
    <t>J-NET(￥)</t>
    <phoneticPr fontId="5"/>
  </si>
  <si>
    <t>取引金額（円）</t>
    <phoneticPr fontId="5"/>
  </si>
  <si>
    <t>Contracts
Exercised(unit)</t>
    <phoneticPr fontId="5"/>
  </si>
  <si>
    <t>うちJ-NET取引
（単位）</t>
    <phoneticPr fontId="5"/>
  </si>
  <si>
    <t>うちJ-NET取引
（円）</t>
    <phoneticPr fontId="5"/>
  </si>
  <si>
    <t>Open Interest
(unit)</t>
    <phoneticPr fontId="5"/>
  </si>
  <si>
    <t>建玉現在高
（単位）</t>
    <phoneticPr fontId="5"/>
  </si>
  <si>
    <t>プット
コール
区分</t>
    <rPh sb="8" eb="10">
      <t>クブン</t>
    </rPh>
    <phoneticPr fontId="5"/>
  </si>
  <si>
    <t>日</t>
    <rPh sb="0" eb="1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</si>
  <si>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</si>
  <si>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</si>
  <si>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</si>
  <si>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</si>
  <si>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</si>
  <si>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</si>
  <si>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 Traded</t>
    <phoneticPr fontId="5"/>
  </si>
  <si>
    <t>Year/Month</t>
  </si>
  <si>
    <t>値  段  Price</t>
    <phoneticPr fontId="5"/>
  </si>
  <si>
    <t>Put/Call
Type</t>
    <phoneticPr fontId="5"/>
  </si>
  <si>
    <t>Date</t>
    <phoneticPr fontId="5"/>
  </si>
  <si>
    <t>Date</t>
    <phoneticPr fontId="5"/>
  </si>
  <si>
    <t>Exercise
Price(￥)</t>
    <phoneticPr fontId="5"/>
  </si>
  <si>
    <t>2025/08</t>
  </si>
  <si>
    <t>P</t>
  </si>
  <si>
    <t>2025/09</t>
  </si>
  <si>
    <t>－</t>
  </si>
  <si>
    <t>*</t>
  </si>
  <si>
    <t>2025/08/29</t>
  </si>
  <si>
    <t>08</t>
  </si>
  <si>
    <t>0.0100</t>
  </si>
  <si>
    <t>20</t>
  </si>
  <si>
    <t>0.0300</t>
  </si>
  <si>
    <t>22</t>
  </si>
  <si>
    <t>0.0400</t>
  </si>
  <si>
    <t>12</t>
  </si>
  <si>
    <t>0.0200</t>
  </si>
  <si>
    <t>04</t>
  </si>
  <si>
    <t>0.0600</t>
  </si>
  <si>
    <t>19</t>
  </si>
  <si>
    <t>0.0500</t>
  </si>
  <si>
    <t>06</t>
  </si>
  <si>
    <t>0.0700</t>
  </si>
  <si>
    <t>0.1300</t>
  </si>
  <si>
    <t>15</t>
  </si>
  <si>
    <t>0.1000</t>
  </si>
  <si>
    <t>29</t>
  </si>
  <si>
    <t>01</t>
  </si>
  <si>
    <t>0.2800</t>
  </si>
  <si>
    <t>27</t>
  </si>
  <si>
    <t>0.0550</t>
  </si>
  <si>
    <t>0.3300</t>
  </si>
  <si>
    <t>13</t>
  </si>
  <si>
    <t>0.0800</t>
  </si>
  <si>
    <t>0.0900</t>
  </si>
  <si>
    <t>0.2100</t>
  </si>
  <si>
    <t>0.3900</t>
  </si>
  <si>
    <t>14</t>
  </si>
  <si>
    <t>0.3700</t>
  </si>
  <si>
    <t>0.2400</t>
  </si>
  <si>
    <t>0.3500</t>
  </si>
  <si>
    <t>0.4000</t>
  </si>
  <si>
    <t>05</t>
  </si>
  <si>
    <t>0.4100</t>
  </si>
  <si>
    <t>0.3800</t>
  </si>
  <si>
    <t>0.5100</t>
  </si>
  <si>
    <t>2025/10</t>
  </si>
  <si>
    <t>2025/09/30</t>
  </si>
  <si>
    <t>0.1500</t>
  </si>
  <si>
    <t>25</t>
  </si>
  <si>
    <t>0.1100</t>
  </si>
  <si>
    <t>0.2500</t>
  </si>
  <si>
    <t>21</t>
  </si>
  <si>
    <t>0.1900</t>
  </si>
  <si>
    <t>0.2000</t>
  </si>
  <si>
    <t>0.2600</t>
  </si>
  <si>
    <t>28</t>
  </si>
  <si>
    <t>0.2200</t>
  </si>
  <si>
    <t>26</t>
  </si>
  <si>
    <t>0.4300</t>
  </si>
  <si>
    <t>0.8000</t>
  </si>
  <si>
    <t>0.9200</t>
  </si>
  <si>
    <t>0.8600</t>
  </si>
  <si>
    <t>C</t>
  </si>
  <si>
    <t>0.1050</t>
  </si>
  <si>
    <t>0.3000</t>
  </si>
  <si>
    <t>0.1800</t>
  </si>
  <si>
    <t>18</t>
  </si>
  <si>
    <t>0.4700</t>
  </si>
  <si>
    <t>0.4900</t>
  </si>
  <si>
    <t>0.1400</t>
  </si>
  <si>
    <t>07</t>
  </si>
  <si>
    <t>0.5900</t>
  </si>
  <si>
    <t>0.4200</t>
  </si>
  <si>
    <t>0.4600</t>
  </si>
  <si>
    <t>0.5300</t>
  </si>
  <si>
    <t>0.1200</t>
  </si>
  <si>
    <t>0.3100</t>
  </si>
  <si>
    <t>0.2900</t>
  </si>
  <si>
    <t>0.1600</t>
  </si>
  <si>
    <t>0.3200</t>
  </si>
  <si>
    <t>0.1700</t>
  </si>
  <si>
    <t>0.8400</t>
  </si>
  <si>
    <t>0.7700</t>
  </si>
  <si>
    <t>0.5800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</si>
</sst>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947">
    <xf numFmtId="0" fontId="0" fillId="0" borderId="0"/>
    <xf numFmtId="38" fontId="4" fillId="0" borderId="0" applyFont="0" applyFill="0" applyBorder="0" applyAlignment="0" applyProtection="0"/>
    <xf numFmtId="176" fontId="7" fillId="0" borderId="0" applyFill="0" applyBorder="0" applyAlignment="0"/>
    <xf numFmtId="0" fontId="8" fillId="0" borderId="1" applyNumberFormat="0" applyAlignment="0" applyProtection="0">
      <alignment horizontal="left" vertical="center"/>
    </xf>
    <xf numFmtId="0" fontId="8" fillId="0" borderId="2">
      <alignment horizontal="left" vertical="center"/>
    </xf>
    <xf numFmtId="177" fontId="9" fillId="0" borderId="0"/>
    <xf numFmtId="0" fontId="10" fillId="0" borderId="0"/>
    <xf numFmtId="0" fontId="11" fillId="0" borderId="0"/>
    <xf numFmtId="49" fontId="12" fillId="2" borderId="3" applyNumberFormat="0" applyFill="0" applyBorder="0" applyProtection="0"/>
    <xf numFmtId="0" fontId="6" fillId="0" borderId="0">
      <alignment vertical="center"/>
    </xf>
    <xf numFmtId="0" fontId="13" fillId="0" borderId="0"/>
    <xf numFmtId="0" fontId="13" fillId="0" borderId="0">
      <alignment vertical="center"/>
    </xf>
    <xf numFmtId="178" fontId="15" fillId="0" borderId="0"/>
    <xf numFmtId="0" fontId="4" fillId="0" borderId="0"/>
    <xf numFmtId="0" fontId="4" fillId="0" borderId="0"/>
    <xf numFmtId="0" fontId="13" fillId="0" borderId="0">
      <alignment vertical="center"/>
    </xf>
    <xf numFmtId="0" fontId="3" fillId="0" borderId="0">
      <alignment vertical="center"/>
    </xf>
    <xf numFmtId="9" fontId="18" fillId="0" borderId="0" applyFont="0" applyFill="0" applyBorder="0" applyAlignment="0" applyProtection="0"/>
    <xf numFmtId="0" fontId="19" fillId="0" borderId="0"/>
    <xf numFmtId="0" fontId="4" fillId="0" borderId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6" borderId="0" applyNumberFormat="0" applyBorder="0" applyAlignment="0" applyProtection="0"/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20" borderId="0" applyNumberFormat="0" applyBorder="0" applyAlignment="0" applyProtection="0"/>
    <xf numFmtId="0" fontId="23" fillId="0" borderId="0">
      <alignment horizontal="center" wrapText="1"/>
      <protection locked="0"/>
    </xf>
    <xf numFmtId="0" fontId="24" fillId="0" borderId="0"/>
    <xf numFmtId="0" fontId="25" fillId="4" borderId="0" applyNumberFormat="0" applyBorder="0" applyAlignment="0" applyProtection="0"/>
    <xf numFmtId="0" fontId="26" fillId="0" borderId="0" applyNumberFormat="0" applyFill="0" applyBorder="0" applyAlignment="0" applyProtection="0"/>
    <xf numFmtId="179" fontId="6" fillId="0" borderId="0" applyFill="0" applyBorder="0" applyAlignment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7" fillId="21" borderId="10" applyNumberFormat="0" applyAlignment="0" applyProtection="0"/>
    <xf numFmtId="0" fontId="28" fillId="22" borderId="11" applyNumberFormat="0" applyAlignment="0" applyProtection="0"/>
    <xf numFmtId="0" fontId="29" fillId="0" borderId="0">
      <alignment vertical="top" wrapText="1"/>
    </xf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0" fillId="0" borderId="0" applyFont="0" applyFill="0" applyBorder="0" applyAlignment="0" applyProtection="0"/>
    <xf numFmtId="0" fontId="30" fillId="0" borderId="0">
      <alignment horizontal="left"/>
    </xf>
    <xf numFmtId="0" fontId="31" fillId="0" borderId="0" applyNumberFormat="0" applyFill="0" applyBorder="0" applyAlignment="0" applyProtection="0"/>
    <xf numFmtId="0" fontId="32" fillId="5" borderId="0" applyNumberFormat="0" applyBorder="0" applyAlignment="0" applyProtection="0"/>
    <xf numFmtId="38" fontId="33" fillId="23" borderId="0" applyNumberFormat="0" applyBorder="0" applyAlignment="0" applyProtection="0"/>
    <xf numFmtId="0" fontId="34" fillId="24" borderId="0"/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8" fillId="0" borderId="2">
      <alignment horizontal="left" vertical="center"/>
    </xf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7" fillId="0" borderId="14" applyNumberFormat="0" applyFill="0" applyAlignment="0" applyProtection="0"/>
    <xf numFmtId="0" fontId="37" fillId="0" borderId="0" applyNumberFormat="0" applyFill="0" applyBorder="0" applyAlignment="0" applyProtection="0"/>
    <xf numFmtId="0" fontId="6" fillId="0" borderId="0" applyBorder="0"/>
    <xf numFmtId="0" fontId="38" fillId="8" borderId="10" applyNumberFormat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10" fontId="33" fillId="25" borderId="4" applyNumberFormat="0" applyBorder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38" fillId="8" borderId="10" applyNumberFormat="0" applyAlignment="0" applyProtection="0"/>
    <xf numFmtId="0" fontId="6" fillId="0" borderId="0"/>
    <xf numFmtId="0" fontId="39" fillId="0" borderId="15" applyNumberFormat="0" applyFill="0" applyAlignment="0" applyProtection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182" fontId="40" fillId="0" borderId="0" applyFont="0" applyFill="0" applyBorder="0" applyAlignment="0" applyProtection="0"/>
    <xf numFmtId="183" fontId="40" fillId="0" borderId="0" applyFont="0" applyFill="0" applyBorder="0" applyAlignment="0" applyProtection="0"/>
    <xf numFmtId="0" fontId="41" fillId="26" borderId="0" applyNumberFormat="0" applyBorder="0" applyAlignment="0" applyProtection="0"/>
    <xf numFmtId="37" fontId="42" fillId="0" borderId="0"/>
    <xf numFmtId="184" fontId="6" fillId="0" borderId="0"/>
    <xf numFmtId="184" fontId="6" fillId="0" borderId="0"/>
    <xf numFmtId="177" fontId="9" fillId="0" borderId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10" fillId="27" borderId="16" applyNumberFormat="0" applyFon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0" fontId="43" fillId="21" borderId="17" applyNumberFormat="0" applyAlignment="0" applyProtection="0"/>
    <xf numFmtId="14" fontId="23" fillId="0" borderId="0">
      <alignment horizontal="center" wrapText="1"/>
      <protection locked="0"/>
    </xf>
    <xf numFmtId="10" fontId="10" fillId="0" borderId="0" applyFont="0" applyFill="0" applyBorder="0" applyAlignment="0" applyProtection="0"/>
    <xf numFmtId="4" fontId="30" fillId="0" borderId="0">
      <alignment horizontal="right"/>
    </xf>
    <xf numFmtId="0" fontId="44" fillId="0" borderId="0" applyNumberFormat="0" applyFont="0" applyFill="0" applyBorder="0" applyAlignment="0" applyProtection="0">
      <alignment horizontal="left"/>
    </xf>
    <xf numFmtId="0" fontId="45" fillId="0" borderId="18">
      <alignment horizontal="center"/>
    </xf>
    <xf numFmtId="0" fontId="46" fillId="0" borderId="0" applyNumberFormat="0" applyFont="0" applyFill="0" applyBorder="0" applyAlignment="0"/>
    <xf numFmtId="4" fontId="47" fillId="0" borderId="0">
      <alignment horizontal="right"/>
    </xf>
    <xf numFmtId="0" fontId="48" fillId="0" borderId="0">
      <alignment horizontal="left"/>
    </xf>
    <xf numFmtId="0" fontId="49" fillId="0" borderId="0"/>
    <xf numFmtId="0" fontId="50" fillId="0" borderId="0">
      <alignment horizontal="center"/>
    </xf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1" fillId="0" borderId="19" applyNumberFormat="0" applyFill="0" applyAlignment="0" applyProtection="0"/>
    <xf numFmtId="0" fontId="52" fillId="0" borderId="0" applyNumberFormat="0" applyFill="0" applyBorder="0" applyAlignment="0" applyProtection="0"/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53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5" fillId="22" borderId="11" applyNumberFormat="0" applyAlignment="0" applyProtection="0">
      <alignment vertical="center"/>
    </xf>
    <xf numFmtId="0" fontId="56" fillId="0" borderId="0"/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0" fontId="57" fillId="2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20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4" fillId="27" borderId="16" applyNumberFormat="0" applyFont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61" fillId="0" borderId="15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2" fillId="4" borderId="0" applyNumberFormat="0" applyBorder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3" fillId="21" borderId="10" applyNumberForma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43" fontId="10" fillId="0" borderId="0" applyFont="0" applyFill="0" applyBorder="0" applyAlignment="0" applyProtection="0"/>
    <xf numFmtId="38" fontId="65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185" fontId="10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0" fillId="0" borderId="0" applyFont="0" applyFill="0" applyBorder="0" applyAlignment="0" applyProtection="0">
      <alignment vertical="center"/>
    </xf>
    <xf numFmtId="38" fontId="20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7" fillId="0" borderId="12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8" fillId="0" borderId="13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1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/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1" fillId="0" borderId="19" applyNumberFormat="0" applyFill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0" fontId="72" fillId="21" borderId="17" applyNumberFormat="0" applyAlignment="0" applyProtection="0">
      <alignment vertical="center"/>
    </xf>
    <xf numFmtId="186" fontId="11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10" fillId="0" borderId="0" applyFont="0" applyFill="0" applyBorder="0" applyAlignment="0" applyProtection="0"/>
    <xf numFmtId="188" fontId="10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8" fontId="6" fillId="0" borderId="0" applyFont="0" applyFill="0" applyBorder="0" applyAlignment="0" applyProtection="0"/>
    <xf numFmtId="6" fontId="4" fillId="0" borderId="0" applyFont="0" applyFill="0" applyBorder="0" applyAlignment="0" applyProtection="0"/>
    <xf numFmtId="6" fontId="13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13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6" fontId="6" fillId="0" borderId="0" applyFont="0" applyFill="0" applyBorder="0" applyAlignment="0" applyProtection="0">
      <alignment vertical="center"/>
    </xf>
    <xf numFmtId="6" fontId="4" fillId="0" borderId="0" applyFont="0" applyFill="0" applyBorder="0" applyAlignment="0" applyProtection="0"/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75" fillId="8" borderId="10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16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77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78" fillId="0" borderId="0">
      <alignment vertical="center"/>
    </xf>
    <xf numFmtId="0" fontId="13" fillId="0" borderId="0"/>
    <xf numFmtId="0" fontId="78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8" fillId="0" borderId="0"/>
    <xf numFmtId="0" fontId="16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>
      <alignment vertical="center"/>
    </xf>
    <xf numFmtId="0" fontId="4" fillId="0" borderId="0"/>
    <xf numFmtId="0" fontId="80" fillId="0" borderId="0"/>
    <xf numFmtId="0" fontId="13" fillId="0" borderId="0"/>
    <xf numFmtId="0" fontId="6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8" fillId="0" borderId="0"/>
    <xf numFmtId="0" fontId="77" fillId="0" borderId="0">
      <alignment vertical="center"/>
    </xf>
    <xf numFmtId="0" fontId="18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4" fillId="0" borderId="0"/>
    <xf numFmtId="0" fontId="4" fillId="0" borderId="0"/>
    <xf numFmtId="0" fontId="20" fillId="0" borderId="0">
      <alignment vertical="center"/>
    </xf>
    <xf numFmtId="0" fontId="13" fillId="0" borderId="0">
      <alignment vertical="center"/>
    </xf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>
      <alignment vertical="center"/>
    </xf>
    <xf numFmtId="0" fontId="16" fillId="0" borderId="0">
      <alignment vertical="center"/>
    </xf>
    <xf numFmtId="0" fontId="80" fillId="0" borderId="0"/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4" fillId="0" borderId="0"/>
    <xf numFmtId="0" fontId="4" fillId="0" borderId="0"/>
    <xf numFmtId="0" fontId="80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0" fillId="0" borderId="0"/>
    <xf numFmtId="0" fontId="80" fillId="0" borderId="0"/>
    <xf numFmtId="0" fontId="4" fillId="0" borderId="0"/>
    <xf numFmtId="0" fontId="80" fillId="0" borderId="0"/>
    <xf numFmtId="0" fontId="2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1" fillId="0" borderId="0">
      <alignment vertical="center"/>
    </xf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6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6" fillId="0" borderId="0"/>
    <xf numFmtId="0" fontId="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2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13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9" fillId="0" borderId="0">
      <alignment vertical="center"/>
    </xf>
    <xf numFmtId="0" fontId="4" fillId="0" borderId="0"/>
    <xf numFmtId="0" fontId="4" fillId="0" borderId="0">
      <alignment vertical="center"/>
    </xf>
    <xf numFmtId="0" fontId="7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84" fillId="0" borderId="0">
      <alignment vertical="center"/>
    </xf>
    <xf numFmtId="0" fontId="4" fillId="0" borderId="0">
      <alignment vertical="center"/>
    </xf>
    <xf numFmtId="0" fontId="8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8" fillId="0" borderId="0"/>
    <xf numFmtId="0" fontId="84" fillId="0" borderId="0">
      <alignment vertical="center"/>
    </xf>
    <xf numFmtId="0" fontId="18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5" fillId="0" borderId="0"/>
    <xf numFmtId="0" fontId="86" fillId="0" borderId="0"/>
    <xf numFmtId="0" fontId="56" fillId="0" borderId="0"/>
    <xf numFmtId="49" fontId="14" fillId="0" borderId="0" applyFill="0" applyBorder="0"/>
    <xf numFmtId="0" fontId="87" fillId="0" borderId="0"/>
    <xf numFmtId="0" fontId="88" fillId="0" borderId="0"/>
    <xf numFmtId="0" fontId="87" fillId="0" borderId="0"/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89" fillId="5" borderId="0" applyNumberFormat="0" applyBorder="0" applyAlignment="0" applyProtection="0">
      <alignment vertical="center"/>
    </xf>
    <xf numFmtId="0" fontId="4" fillId="0" borderId="0"/>
    <xf numFmtId="0" fontId="2" fillId="0" borderId="0">
      <alignment vertical="center"/>
    </xf>
    <xf numFmtId="0" fontId="90" fillId="0" borderId="0"/>
    <xf numFmtId="0" fontId="90" fillId="0" borderId="0"/>
    <xf numFmtId="186" fontId="90" fillId="0" borderId="0"/>
    <xf numFmtId="186" fontId="9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91" fillId="0" borderId="0">
      <alignment vertical="center"/>
    </xf>
  </cellStyleXfs>
  <cellXfs count="39">
    <xf numFmtId="0" fontId="0" fillId="0" borderId="0" xfId="0"/>
    <xf numFmtId="0" fontId="94" fillId="0" borderId="0" xfId="1946" applyFont="1">
      <alignment vertical="center"/>
    </xf>
    <xf numFmtId="0" fontId="18" fillId="0" borderId="9" xfId="1946" applyFont="1" applyFill="1" applyBorder="1">
      <alignment vertical="center"/>
    </xf>
    <xf numFmtId="0" fontId="93" fillId="0" borderId="9" xfId="1946" applyFont="1" applyFill="1" applyBorder="1" applyAlignment="1">
      <alignment vertical="center" wrapText="1"/>
    </xf>
    <xf numFmtId="0" fontId="18" fillId="0" borderId="20" xfId="1946" applyFont="1" applyFill="1" applyBorder="1">
      <alignment vertical="center"/>
    </xf>
    <xf numFmtId="0" fontId="18" fillId="0" borderId="8" xfId="1946" applyFont="1" applyFill="1" applyBorder="1">
      <alignment vertical="center"/>
    </xf>
    <xf numFmtId="0" fontId="6" fillId="0" borderId="34" xfId="1946" applyNumberFormat="1" applyFont="1" applyFill="1" applyBorder="1" applyAlignment="1">
      <alignment horizontal="center" vertical="center" wrapText="1"/>
    </xf>
    <xf numFmtId="0" fontId="6" fillId="0" borderId="35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49" fontId="6" fillId="0" borderId="21" xfId="1946" applyNumberFormat="1" applyFont="1" applyFill="1" applyBorder="1" applyAlignment="1">
      <alignment horizontal="left" vertical="center" wrapText="1"/>
    </xf>
    <xf numFmtId="4" fontId="6" fillId="0" borderId="22" xfId="1946" applyNumberFormat="1" applyFont="1" applyFill="1" applyBorder="1" applyAlignment="1">
      <alignment horizontal="right" vertical="center" wrapText="1"/>
    </xf>
    <xf numFmtId="49" fontId="6" fillId="0" borderId="22" xfId="1946" applyNumberFormat="1" applyFont="1" applyFill="1" applyBorder="1" applyAlignment="1">
      <alignment horizontal="right" vertical="center" wrapText="1"/>
    </xf>
    <xf numFmtId="49" fontId="6" fillId="0" borderId="23" xfId="1946" applyNumberFormat="1" applyFont="1" applyFill="1" applyBorder="1" applyAlignment="1">
      <alignment horizontal="right" vertical="center" wrapText="1"/>
    </xf>
    <xf numFmtId="4" fontId="6" fillId="0" borderId="21" xfId="1946" applyNumberFormat="1" applyFont="1" applyFill="1" applyBorder="1" applyAlignment="1">
      <alignment horizontal="right" vertical="center" wrapText="1"/>
    </xf>
    <xf numFmtId="3" fontId="6" fillId="0" borderId="21" xfId="1946" applyNumberFormat="1" applyFont="1" applyFill="1" applyBorder="1" applyAlignment="1">
      <alignment horizontal="right" vertical="center" wrapText="1"/>
    </xf>
    <xf numFmtId="3" fontId="6" fillId="0" borderId="23" xfId="1946" applyNumberFormat="1" applyFont="1" applyFill="1" applyBorder="1" applyAlignment="1">
      <alignment horizontal="right" vertical="center" wrapText="1"/>
    </xf>
    <xf numFmtId="189" fontId="6" fillId="0" borderId="21" xfId="1946" applyNumberFormat="1" applyFont="1" applyFill="1" applyBorder="1" applyAlignment="1">
      <alignment horizontal="right" vertical="center" wrapText="1"/>
    </xf>
    <xf numFmtId="0" fontId="93" fillId="0" borderId="9" xfId="1946" applyFont="1" applyFill="1" applyBorder="1" applyAlignment="1">
      <alignment vertical="center"/>
    </xf>
    <xf numFmtId="0" fontId="93" fillId="0" borderId="6" xfId="1946" applyFont="1" applyFill="1" applyBorder="1" applyAlignment="1">
      <alignment vertical="center"/>
    </xf>
    <xf numFmtId="0" fontId="92" fillId="0" borderId="5" xfId="1946" applyNumberFormat="1" applyFont="1" applyFill="1" applyBorder="1" applyAlignment="1">
      <alignment vertical="center" wrapText="1"/>
    </xf>
    <xf numFmtId="0" fontId="92" fillId="0" borderId="9" xfId="1946" applyNumberFormat="1" applyFont="1" applyFill="1" applyBorder="1" applyAlignment="1">
      <alignment vertical="center" wrapText="1"/>
    </xf>
    <xf numFmtId="0" fontId="95" fillId="0" borderId="23" xfId="1946" applyNumberFormat="1" applyFont="1" applyFill="1" applyBorder="1" applyAlignment="1">
      <alignment horizontal="center" vertical="center" wrapText="1"/>
    </xf>
    <xf numFmtId="0" fontId="6" fillId="0" borderId="24" xfId="1946" applyNumberFormat="1" applyFont="1" applyFill="1" applyBorder="1" applyAlignment="1">
      <alignment horizontal="center" vertical="top" wrapText="1"/>
    </xf>
    <xf numFmtId="0" fontId="6" fillId="0" borderId="24" xfId="1946" applyNumberFormat="1" applyFont="1" applyFill="1" applyBorder="1" applyAlignment="1">
      <alignment horizontal="center" vertical="center" wrapText="1"/>
    </xf>
    <xf numFmtId="0" fontId="6" fillId="0" borderId="21" xfId="1946" applyNumberFormat="1" applyFont="1" applyFill="1" applyBorder="1" applyAlignment="1">
      <alignment horizontal="center" vertical="center" wrapText="1"/>
    </xf>
    <xf numFmtId="0" fontId="92" fillId="0" borderId="7" xfId="1946" applyNumberFormat="1" applyFont="1" applyFill="1" applyBorder="1" applyAlignment="1">
      <alignment vertical="center" wrapText="1"/>
    </xf>
    <xf numFmtId="0" fontId="92" fillId="0" borderId="20" xfId="1946" applyNumberFormat="1" applyFont="1" applyFill="1" applyBorder="1" applyAlignment="1">
      <alignment vertical="center" wrapText="1"/>
    </xf>
    <xf numFmtId="0" fontId="6" fillId="0" borderId="25" xfId="1946" applyNumberFormat="1" applyFont="1" applyFill="1" applyBorder="1" applyAlignment="1">
      <alignment horizontal="center" vertical="center" wrapText="1"/>
    </xf>
    <xf numFmtId="0" fontId="6" fillId="0" borderId="26" xfId="1946" applyNumberFormat="1" applyFont="1" applyFill="1" applyBorder="1" applyAlignment="1">
      <alignment horizontal="center" vertical="center" wrapText="1"/>
    </xf>
    <xf numFmtId="0" fontId="6" fillId="0" borderId="30" xfId="1946" applyNumberFormat="1" applyFont="1" applyFill="1" applyBorder="1" applyAlignment="1">
      <alignment horizontal="center" vertical="center" wrapText="1"/>
    </xf>
    <xf numFmtId="0" fontId="6" fillId="0" borderId="32" xfId="1946" applyNumberFormat="1" applyFont="1" applyFill="1" applyBorder="1" applyAlignment="1">
      <alignment horizontal="center" vertical="center" wrapText="1"/>
    </xf>
    <xf numFmtId="0" fontId="6" fillId="0" borderId="31" xfId="1946" applyNumberFormat="1" applyFont="1" applyFill="1" applyBorder="1" applyAlignment="1">
      <alignment horizontal="center" vertical="center" wrapText="1"/>
    </xf>
    <xf numFmtId="0" fontId="6" fillId="0" borderId="33" xfId="1946" applyNumberFormat="1" applyFont="1" applyFill="1" applyBorder="1" applyAlignment="1">
      <alignment horizontal="center" vertical="center" wrapText="1"/>
    </xf>
    <xf numFmtId="0" fontId="6" fillId="0" borderId="27" xfId="1946" applyNumberFormat="1" applyFont="1" applyFill="1" applyBorder="1" applyAlignment="1">
      <alignment horizontal="center" vertical="top" wrapText="1"/>
    </xf>
    <xf numFmtId="0" fontId="6" fillId="0" borderId="28" xfId="1946" applyNumberFormat="1" applyFont="1" applyFill="1" applyBorder="1" applyAlignment="1">
      <alignment horizontal="center" vertical="center" wrapText="1"/>
    </xf>
    <xf numFmtId="0" fontId="6" fillId="0" borderId="29" xfId="1946" applyNumberFormat="1" applyFont="1" applyFill="1" applyBorder="1" applyAlignment="1">
      <alignment horizontal="center" vertical="center" wrapText="1"/>
    </xf>
    <xf numFmtId="0" fontId="6" fillId="0" borderId="22" xfId="1946" applyNumberFormat="1" applyFont="1" applyFill="1" applyBorder="1" applyAlignment="1">
      <alignment horizontal="center" vertical="center" wrapText="1"/>
    </xf>
    <xf numFmtId="0" fontId="6" fillId="0" borderId="23" xfId="1946" applyNumberFormat="1" applyFont="1" applyFill="1" applyBorder="1" applyAlignment="1">
      <alignment horizontal="center" vertical="center" wrapText="1"/>
    </xf>
  </cellXfs>
  <cellStyles count="1947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2 4" xfId="1939"/>
    <cellStyle name="_x001d_・_x000c_ﾏ・_x000d_ﾂ・_x0001__x0016__x0011_F5_x0007__x0001__x0001_ 3" xfId="736"/>
    <cellStyle name="_x001d_・_x000c_ﾏ・_x000d_ﾂ・_x0001__x0016__x0011_F5_x0007__x0001__x0001_ 3 2" xfId="737"/>
    <cellStyle name="_x001d_・_x000c_ﾏ・_x000d_ﾂ・_x0001__x0016__x0011_F5_x0007__x0001__x0001_ 4" xfId="1938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name="桁区切り 7" xfId="1945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name="人月 2" xfId="1941"/>
    <cellStyle name="人月 3" xfId="1940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name="標準" xfId="0" builtin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2 2" xfId="1943"/>
    <cellStyle name="標準 133" xfId="1944"/>
    <cellStyle name="標準 134" xfId="1946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 7" xfId="1942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542925</xdr:colOff>
      <xdr:row>0</xdr:row>
      <xdr:rowOff>47625</xdr:rowOff>
    </xdr:from>
    <xdr:ext cx="4181475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70609C5-F533-469D-8D26-CDF541EDFE53}"/>
            </a:ext>
          </a:extLst>
        </xdr:cNvPr>
        <xdr:cNvSpPr/>
      </xdr:nvSpPr>
      <xdr:spPr>
        <a:xfrm>
          <a:off x="19535775" y="47625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建玉現在高は月末現在。ただし、*印は限月到来銘柄の最終建玉高の権利放棄分。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refers to renouncement.</a:t>
          </a:r>
          <a:endParaRPr kumimoji="1" lang="ja-JP" altLang="en-US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0"/>
  <sheetViews>
    <sheetView showGridLines="0" tabSelected="1" zoomScaleNormal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bestFit="true" customWidth="true" style="1" width="10.25" collapsed="false"/>
    <col min="2" max="2" bestFit="true" customWidth="true" style="1" width="8.5" collapsed="false"/>
    <col min="3" max="4" customWidth="true" style="1" width="12.625" collapsed="false"/>
    <col min="5" max="5" bestFit="true" customWidth="true" style="1" width="5.0" collapsed="false"/>
    <col min="6" max="6" customWidth="true" style="1" width="15.25" collapsed="false"/>
    <col min="7" max="7" customWidth="true" style="1" width="5.0" collapsed="false"/>
    <col min="8" max="8" customWidth="true" style="1" width="15.25" collapsed="false"/>
    <col min="9" max="9" customWidth="true" style="1" width="5.0" collapsed="false"/>
    <col min="10" max="10" customWidth="true" style="1" width="15.25" collapsed="false"/>
    <col min="11" max="11" customWidth="true" style="1" width="5.0" collapsed="false"/>
    <col min="12" max="12" customWidth="true" style="1" width="15.25" collapsed="false"/>
    <col min="13" max="13" customWidth="true" style="1" width="5.0" collapsed="false"/>
    <col min="14" max="14" customWidth="true" style="1" width="15.25" collapsed="false"/>
    <col min="15" max="15" customWidth="true" style="1" width="5.0" collapsed="false"/>
    <col min="16" max="19" customWidth="true" style="1" width="15.25" collapsed="false"/>
    <col min="20" max="21" customWidth="true" style="1" width="19.0" collapsed="false"/>
    <col min="22" max="22" customWidth="true" style="1" width="15.25" collapsed="false"/>
    <col min="23" max="23" bestFit="true" customWidth="true" style="1" width="2.375" collapsed="false"/>
    <col min="24" max="26" customWidth="true" style="1" width="15.25" collapsed="false"/>
    <col min="27" max="27" customWidth="true" style="1" width="9.0" collapsed="false"/>
    <col min="28" max="16384" style="1" width="9.0" collapsed="false"/>
  </cols>
  <sheetData>
    <row r="1" spans="1:26" ht="30" customHeight="1">
      <c r="A1" s="20" t="s">
        <v>13</v>
      </c>
      <c r="B1" s="21"/>
      <c r="C1" s="21"/>
      <c r="D1" s="21"/>
      <c r="E1" s="21"/>
      <c r="F1" s="21"/>
      <c r="G1" s="21"/>
      <c r="H1" s="21"/>
      <c r="I1" s="21"/>
      <c r="J1" s="21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18"/>
      <c r="W1" s="18"/>
      <c r="X1" s="18"/>
      <c r="Y1" s="18"/>
      <c r="Z1" s="19"/>
    </row>
    <row r="2" spans="1:26" ht="30" customHeight="1">
      <c r="A2" s="26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/>
    </row>
    <row r="3" spans="1:26" ht="14.1" customHeight="1">
      <c r="A3" s="24" t="s">
        <v>0</v>
      </c>
      <c r="B3" s="24" t="s">
        <v>30</v>
      </c>
      <c r="C3" s="24" t="s">
        <v>1</v>
      </c>
      <c r="D3" s="28" t="s">
        <v>18</v>
      </c>
      <c r="E3" s="23" t="s">
        <v>40</v>
      </c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4" t="s">
        <v>17</v>
      </c>
      <c r="R3" s="34" t="s">
        <v>2</v>
      </c>
      <c r="S3" s="34"/>
      <c r="T3" s="34" t="s">
        <v>24</v>
      </c>
      <c r="U3" s="34"/>
      <c r="V3" s="24" t="s">
        <v>19</v>
      </c>
      <c r="W3" s="28" t="s">
        <v>29</v>
      </c>
      <c r="X3" s="35"/>
      <c r="Y3" s="24" t="s">
        <v>3</v>
      </c>
      <c r="Z3" s="24" t="s">
        <v>20</v>
      </c>
    </row>
    <row r="4" spans="1:26" ht="9" customHeight="1">
      <c r="A4" s="25"/>
      <c r="B4" s="25"/>
      <c r="C4" s="25"/>
      <c r="D4" s="28"/>
      <c r="E4" s="30" t="s">
        <v>31</v>
      </c>
      <c r="F4" s="32" t="s">
        <v>4</v>
      </c>
      <c r="G4" s="30" t="s">
        <v>31</v>
      </c>
      <c r="H4" s="32" t="s">
        <v>33</v>
      </c>
      <c r="I4" s="22" t="s">
        <v>5</v>
      </c>
      <c r="J4" s="22"/>
      <c r="K4" s="30" t="s">
        <v>31</v>
      </c>
      <c r="L4" s="32" t="s">
        <v>36</v>
      </c>
      <c r="M4" s="22" t="s">
        <v>5</v>
      </c>
      <c r="N4" s="22"/>
      <c r="O4" s="30" t="s">
        <v>31</v>
      </c>
      <c r="P4" s="32" t="s">
        <v>37</v>
      </c>
      <c r="Q4" s="25"/>
      <c r="R4" s="24" t="s">
        <v>6</v>
      </c>
      <c r="S4" s="25" t="s">
        <v>26</v>
      </c>
      <c r="T4" s="24" t="s">
        <v>6</v>
      </c>
      <c r="U4" s="25" t="s">
        <v>27</v>
      </c>
      <c r="V4" s="25"/>
      <c r="W4" s="28"/>
      <c r="X4" s="35"/>
      <c r="Y4" s="25"/>
      <c r="Z4" s="25"/>
    </row>
    <row r="5" spans="1:26" ht="26.25" customHeight="1">
      <c r="A5" s="25"/>
      <c r="B5" s="25"/>
      <c r="C5" s="25"/>
      <c r="D5" s="29"/>
      <c r="E5" s="31"/>
      <c r="F5" s="33"/>
      <c r="G5" s="31"/>
      <c r="H5" s="33"/>
      <c r="I5" s="6" t="s">
        <v>34</v>
      </c>
      <c r="J5" s="7" t="s">
        <v>35</v>
      </c>
      <c r="K5" s="31"/>
      <c r="L5" s="33"/>
      <c r="M5" s="6" t="s">
        <v>34</v>
      </c>
      <c r="N5" s="7" t="s">
        <v>35</v>
      </c>
      <c r="O5" s="31"/>
      <c r="P5" s="33"/>
      <c r="Q5" s="25"/>
      <c r="R5" s="24"/>
      <c r="S5" s="25"/>
      <c r="T5" s="24"/>
      <c r="U5" s="25"/>
      <c r="V5" s="25"/>
      <c r="W5" s="28"/>
      <c r="X5" s="36"/>
      <c r="Y5" s="25"/>
      <c r="Z5" s="25"/>
    </row>
    <row r="6" spans="1:26" ht="24" customHeight="1">
      <c r="A6" s="8" t="s">
        <v>39</v>
      </c>
      <c r="B6" s="8" t="s">
        <v>41</v>
      </c>
      <c r="C6" s="8" t="s">
        <v>7</v>
      </c>
      <c r="D6" s="9" t="s">
        <v>44</v>
      </c>
      <c r="E6" s="6" t="s">
        <v>42</v>
      </c>
      <c r="F6" s="7" t="s">
        <v>32</v>
      </c>
      <c r="G6" s="6" t="s">
        <v>43</v>
      </c>
      <c r="H6" s="7" t="s">
        <v>8</v>
      </c>
      <c r="I6" s="6" t="s">
        <v>43</v>
      </c>
      <c r="J6" s="7" t="s">
        <v>9</v>
      </c>
      <c r="K6" s="6" t="s">
        <v>43</v>
      </c>
      <c r="L6" s="7" t="s">
        <v>10</v>
      </c>
      <c r="M6" s="6" t="s">
        <v>43</v>
      </c>
      <c r="N6" s="7" t="s">
        <v>9</v>
      </c>
      <c r="O6" s="6" t="s">
        <v>43</v>
      </c>
      <c r="P6" s="7" t="s">
        <v>11</v>
      </c>
      <c r="Q6" s="8" t="s">
        <v>14</v>
      </c>
      <c r="R6" s="8" t="s">
        <v>15</v>
      </c>
      <c r="S6" s="8" t="s">
        <v>16</v>
      </c>
      <c r="T6" s="8" t="s">
        <v>22</v>
      </c>
      <c r="U6" s="8" t="s">
        <v>23</v>
      </c>
      <c r="V6" s="8" t="s">
        <v>25</v>
      </c>
      <c r="W6" s="37" t="s">
        <v>28</v>
      </c>
      <c r="X6" s="38"/>
      <c r="Y6" s="8" t="s">
        <v>38</v>
      </c>
      <c r="Z6" s="8" t="s">
        <v>21</v>
      </c>
    </row>
    <row r="7" spans="1:26" ht="13.5" customHeight="1">
      <c r="A7" s="10" t="s">
        <v>45</v>
      </c>
      <c r="B7" s="10" t="s">
        <v>46</v>
      </c>
      <c r="C7" s="10" t="s">
        <v>47</v>
      </c>
      <c r="D7" s="11" t="n">
        <v>131.75</v>
      </c>
      <c r="E7" s="12"/>
      <c r="F7" s="13" t="s">
        <v>48</v>
      </c>
      <c r="G7" s="12"/>
      <c r="H7" s="13" t="s">
        <v>48</v>
      </c>
      <c r="I7" s="12"/>
      <c r="J7" s="13"/>
      <c r="K7" s="12"/>
      <c r="L7" s="13" t="s">
        <v>48</v>
      </c>
      <c r="M7" s="12"/>
      <c r="N7" s="13"/>
      <c r="O7" s="12"/>
      <c r="P7" s="13" t="s">
        <v>48</v>
      </c>
      <c r="Q7" s="14" t="str">
        <f>"－"</f>
        <v>－</v>
      </c>
      <c r="R7" s="15" t="str">
        <f>"－"</f>
        <v>－</v>
      </c>
      <c r="S7" s="15"/>
      <c r="T7" s="15" t="str">
        <f>"－"</f>
        <v>－</v>
      </c>
      <c r="U7" s="15"/>
      <c r="V7" s="15" t="str">
        <f>"－"</f>
        <v>－</v>
      </c>
      <c r="W7" s="12" t="s">
        <v>49</v>
      </c>
      <c r="X7" s="16" t="n">
        <f>1</f>
        <v>1.0</v>
      </c>
      <c r="Y7" s="17" t="str">
        <f>"－"</f>
        <v>－</v>
      </c>
      <c r="Z7" s="10" t="s">
        <v>50</v>
      </c>
    </row>
    <row r="8">
      <c r="A8" s="10" t="s">
        <v>45</v>
      </c>
      <c r="B8" s="10" t="s">
        <v>46</v>
      </c>
      <c r="C8" s="10" t="s">
        <v>47</v>
      </c>
      <c r="D8" s="11" t="n">
        <v>132.5</v>
      </c>
      <c r="E8" s="12"/>
      <c r="F8" s="13" t="s">
        <v>48</v>
      </c>
      <c r="G8" s="12"/>
      <c r="H8" s="13" t="s">
        <v>48</v>
      </c>
      <c r="I8" s="12"/>
      <c r="J8" s="13"/>
      <c r="K8" s="12"/>
      <c r="L8" s="13" t="s">
        <v>48</v>
      </c>
      <c r="M8" s="12"/>
      <c r="N8" s="13"/>
      <c r="O8" s="12"/>
      <c r="P8" s="13" t="s">
        <v>48</v>
      </c>
      <c r="Q8" s="14" t="str">
        <f>"－"</f>
        <v>－</v>
      </c>
      <c r="R8" s="15" t="str">
        <f>"－"</f>
        <v>－</v>
      </c>
      <c r="S8" s="15"/>
      <c r="T8" s="15" t="str">
        <f>"－"</f>
        <v>－</v>
      </c>
      <c r="U8" s="15"/>
      <c r="V8" s="15" t="str">
        <f>"－"</f>
        <v>－</v>
      </c>
      <c r="W8" s="12" t="s">
        <v>49</v>
      </c>
      <c r="X8" s="16" t="n">
        <f>2</f>
        <v>2.0</v>
      </c>
      <c r="Y8" s="17" t="str">
        <f>"－"</f>
        <v>－</v>
      </c>
      <c r="Z8" s="10" t="s">
        <v>50</v>
      </c>
    </row>
    <row r="9">
      <c r="A9" s="10" t="s">
        <v>45</v>
      </c>
      <c r="B9" s="10" t="s">
        <v>46</v>
      </c>
      <c r="C9" s="10" t="s">
        <v>47</v>
      </c>
      <c r="D9" s="11" t="n">
        <v>135.75</v>
      </c>
      <c r="E9" s="12" t="s">
        <v>51</v>
      </c>
      <c r="F9" s="13" t="s">
        <v>52</v>
      </c>
      <c r="G9" s="12" t="s">
        <v>51</v>
      </c>
      <c r="H9" s="13" t="s">
        <v>52</v>
      </c>
      <c r="I9" s="12"/>
      <c r="J9" s="13"/>
      <c r="K9" s="12" t="s">
        <v>51</v>
      </c>
      <c r="L9" s="13" t="s">
        <v>52</v>
      </c>
      <c r="M9" s="12"/>
      <c r="N9" s="13"/>
      <c r="O9" s="12" t="s">
        <v>51</v>
      </c>
      <c r="P9" s="13" t="s">
        <v>52</v>
      </c>
      <c r="Q9" s="14" t="n">
        <f>0.01</f>
        <v>0.01</v>
      </c>
      <c r="R9" s="15" t="n">
        <f>10</f>
        <v>10.0</v>
      </c>
      <c r="S9" s="15"/>
      <c r="T9" s="15" t="n">
        <f>100000</f>
        <v>100000.0</v>
      </c>
      <c r="U9" s="15"/>
      <c r="V9" s="15" t="str">
        <f>"－"</f>
        <v>－</v>
      </c>
      <c r="W9" s="12" t="s">
        <v>49</v>
      </c>
      <c r="X9" s="16" t="n">
        <f>10</f>
        <v>10.0</v>
      </c>
      <c r="Y9" s="17" t="n">
        <f>1</f>
        <v>1.0</v>
      </c>
      <c r="Z9" s="10" t="s">
        <v>50</v>
      </c>
    </row>
    <row r="10">
      <c r="A10" s="10" t="s">
        <v>45</v>
      </c>
      <c r="B10" s="10" t="s">
        <v>46</v>
      </c>
      <c r="C10" s="10" t="s">
        <v>47</v>
      </c>
      <c r="D10" s="11" t="n">
        <v>136.0</v>
      </c>
      <c r="E10" s="12" t="s">
        <v>53</v>
      </c>
      <c r="F10" s="13" t="s">
        <v>54</v>
      </c>
      <c r="G10" s="12" t="s">
        <v>53</v>
      </c>
      <c r="H10" s="13" t="s">
        <v>54</v>
      </c>
      <c r="I10" s="12"/>
      <c r="J10" s="13"/>
      <c r="K10" s="12" t="s">
        <v>55</v>
      </c>
      <c r="L10" s="13" t="s">
        <v>52</v>
      </c>
      <c r="M10" s="12"/>
      <c r="N10" s="13"/>
      <c r="O10" s="12" t="s">
        <v>55</v>
      </c>
      <c r="P10" s="13" t="s">
        <v>52</v>
      </c>
      <c r="Q10" s="14" t="n">
        <f>0.02</f>
        <v>0.02</v>
      </c>
      <c r="R10" s="15" t="n">
        <f>40</f>
        <v>40.0</v>
      </c>
      <c r="S10" s="15"/>
      <c r="T10" s="15" t="n">
        <f>700000</f>
        <v>700000.0</v>
      </c>
      <c r="U10" s="15"/>
      <c r="V10" s="15" t="str">
        <f>"－"</f>
        <v>－</v>
      </c>
      <c r="W10" s="12" t="s">
        <v>49</v>
      </c>
      <c r="X10" s="16" t="n">
        <f>40</f>
        <v>40.0</v>
      </c>
      <c r="Y10" s="17" t="n">
        <f>2</f>
        <v>2.0</v>
      </c>
      <c r="Z10" s="10" t="s">
        <v>50</v>
      </c>
    </row>
    <row r="11">
      <c r="A11" s="10" t="s">
        <v>45</v>
      </c>
      <c r="B11" s="10" t="s">
        <v>46</v>
      </c>
      <c r="C11" s="10" t="s">
        <v>47</v>
      </c>
      <c r="D11" s="11" t="n">
        <v>136.25</v>
      </c>
      <c r="E11" s="12" t="s">
        <v>51</v>
      </c>
      <c r="F11" s="13" t="s">
        <v>54</v>
      </c>
      <c r="G11" s="12" t="s">
        <v>53</v>
      </c>
      <c r="H11" s="13" t="s">
        <v>56</v>
      </c>
      <c r="I11" s="12"/>
      <c r="J11" s="13"/>
      <c r="K11" s="12" t="s">
        <v>57</v>
      </c>
      <c r="L11" s="13" t="s">
        <v>58</v>
      </c>
      <c r="M11" s="12"/>
      <c r="N11" s="13"/>
      <c r="O11" s="12" t="s">
        <v>55</v>
      </c>
      <c r="P11" s="13" t="s">
        <v>58</v>
      </c>
      <c r="Q11" s="14" t="n">
        <f>0.02</f>
        <v>0.02</v>
      </c>
      <c r="R11" s="15" t="n">
        <f>316</f>
        <v>316.0</v>
      </c>
      <c r="S11" s="15"/>
      <c r="T11" s="15" t="n">
        <f>7670000</f>
        <v>7670000.0</v>
      </c>
      <c r="U11" s="15"/>
      <c r="V11" s="15" t="str">
        <f>"－"</f>
        <v>－</v>
      </c>
      <c r="W11" s="12" t="s">
        <v>49</v>
      </c>
      <c r="X11" s="16" t="n">
        <f>289</f>
        <v>289.0</v>
      </c>
      <c r="Y11" s="17" t="n">
        <f>8</f>
        <v>8.0</v>
      </c>
      <c r="Z11" s="10" t="s">
        <v>50</v>
      </c>
    </row>
    <row r="12">
      <c r="A12" s="10" t="s">
        <v>45</v>
      </c>
      <c r="B12" s="10" t="s">
        <v>46</v>
      </c>
      <c r="C12" s="10" t="s">
        <v>47</v>
      </c>
      <c r="D12" s="11" t="n">
        <v>136.5</v>
      </c>
      <c r="E12" s="12" t="s">
        <v>59</v>
      </c>
      <c r="F12" s="13" t="s">
        <v>60</v>
      </c>
      <c r="G12" s="12" t="s">
        <v>59</v>
      </c>
      <c r="H12" s="13" t="s">
        <v>60</v>
      </c>
      <c r="I12" s="12"/>
      <c r="J12" s="13"/>
      <c r="K12" s="12" t="s">
        <v>57</v>
      </c>
      <c r="L12" s="13" t="s">
        <v>54</v>
      </c>
      <c r="M12" s="12"/>
      <c r="N12" s="13"/>
      <c r="O12" s="12" t="s">
        <v>61</v>
      </c>
      <c r="P12" s="13" t="s">
        <v>62</v>
      </c>
      <c r="Q12" s="14" t="n">
        <f>0.05</f>
        <v>0.05</v>
      </c>
      <c r="R12" s="15" t="n">
        <f>128</f>
        <v>128.0</v>
      </c>
      <c r="S12" s="15"/>
      <c r="T12" s="15" t="n">
        <f>5840000</f>
        <v>5840000.0</v>
      </c>
      <c r="U12" s="15"/>
      <c r="V12" s="15" t="str">
        <f>"－"</f>
        <v>－</v>
      </c>
      <c r="W12" s="12" t="s">
        <v>49</v>
      </c>
      <c r="X12" s="16" t="n">
        <f>127</f>
        <v>127.0</v>
      </c>
      <c r="Y12" s="17" t="n">
        <f>3</f>
        <v>3.0</v>
      </c>
      <c r="Z12" s="10" t="s">
        <v>50</v>
      </c>
    </row>
    <row r="13">
      <c r="A13" s="10" t="s">
        <v>45</v>
      </c>
      <c r="B13" s="10" t="s">
        <v>46</v>
      </c>
      <c r="C13" s="10" t="s">
        <v>47</v>
      </c>
      <c r="D13" s="11" t="n">
        <v>137.0</v>
      </c>
      <c r="E13" s="12" t="s">
        <v>63</v>
      </c>
      <c r="F13" s="13" t="s">
        <v>64</v>
      </c>
      <c r="G13" s="12" t="s">
        <v>61</v>
      </c>
      <c r="H13" s="13" t="s">
        <v>65</v>
      </c>
      <c r="I13" s="12" t="s">
        <v>66</v>
      </c>
      <c r="J13" s="13" t="s">
        <v>67</v>
      </c>
      <c r="K13" s="12" t="s">
        <v>68</v>
      </c>
      <c r="L13" s="13" t="s">
        <v>52</v>
      </c>
      <c r="M13" s="12" t="s">
        <v>66</v>
      </c>
      <c r="N13" s="13" t="s">
        <v>67</v>
      </c>
      <c r="O13" s="12" t="s">
        <v>68</v>
      </c>
      <c r="P13" s="13" t="s">
        <v>52</v>
      </c>
      <c r="Q13" s="14" t="n">
        <f>0.07</f>
        <v>0.07</v>
      </c>
      <c r="R13" s="15" t="n">
        <f>356</f>
        <v>356.0</v>
      </c>
      <c r="S13" s="15" t="n">
        <v>50.0</v>
      </c>
      <c r="T13" s="15" t="n">
        <f>31620000</f>
        <v>3.162E7</v>
      </c>
      <c r="U13" s="15" t="n">
        <v>5000000.0</v>
      </c>
      <c r="V13" s="15" t="str">
        <f>"－"</f>
        <v>－</v>
      </c>
      <c r="W13" s="12" t="s">
        <v>49</v>
      </c>
      <c r="X13" s="16" t="n">
        <f>191</f>
        <v>191.0</v>
      </c>
      <c r="Y13" s="17" t="n">
        <f>10</f>
        <v>10.0</v>
      </c>
      <c r="Z13" s="10" t="s">
        <v>50</v>
      </c>
    </row>
    <row r="14">
      <c r="A14" s="10" t="s">
        <v>45</v>
      </c>
      <c r="B14" s="10" t="s">
        <v>46</v>
      </c>
      <c r="C14" s="10" t="s">
        <v>47</v>
      </c>
      <c r="D14" s="11" t="n">
        <v>137.25</v>
      </c>
      <c r="E14" s="12" t="s">
        <v>69</v>
      </c>
      <c r="F14" s="13" t="s">
        <v>70</v>
      </c>
      <c r="G14" s="12" t="s">
        <v>69</v>
      </c>
      <c r="H14" s="13" t="s">
        <v>70</v>
      </c>
      <c r="I14" s="12" t="s">
        <v>71</v>
      </c>
      <c r="J14" s="13" t="s">
        <v>72</v>
      </c>
      <c r="K14" s="12" t="s">
        <v>68</v>
      </c>
      <c r="L14" s="13" t="s">
        <v>52</v>
      </c>
      <c r="M14" s="12" t="s">
        <v>71</v>
      </c>
      <c r="N14" s="13" t="s">
        <v>72</v>
      </c>
      <c r="O14" s="12" t="s">
        <v>68</v>
      </c>
      <c r="P14" s="13" t="s">
        <v>52</v>
      </c>
      <c r="Q14" s="14" t="n">
        <f>0.12</f>
        <v>0.12</v>
      </c>
      <c r="R14" s="15" t="n">
        <f>420</f>
        <v>420.0</v>
      </c>
      <c r="S14" s="15" t="n">
        <v>40.0</v>
      </c>
      <c r="T14" s="15" t="n">
        <f>37620000</f>
        <v>3.762E7</v>
      </c>
      <c r="U14" s="15" t="n">
        <v>2200000.0</v>
      </c>
      <c r="V14" s="15" t="str">
        <f>"－"</f>
        <v>－</v>
      </c>
      <c r="W14" s="12" t="s">
        <v>49</v>
      </c>
      <c r="X14" s="16" t="n">
        <f>46</f>
        <v>46.0</v>
      </c>
      <c r="Y14" s="17" t="n">
        <f>12</f>
        <v>12.0</v>
      </c>
      <c r="Z14" s="10" t="s">
        <v>50</v>
      </c>
    </row>
    <row r="15">
      <c r="A15" s="10" t="s">
        <v>45</v>
      </c>
      <c r="B15" s="10" t="s">
        <v>46</v>
      </c>
      <c r="C15" s="10" t="s">
        <v>47</v>
      </c>
      <c r="D15" s="11" t="n">
        <v>137.5</v>
      </c>
      <c r="E15" s="12" t="s">
        <v>69</v>
      </c>
      <c r="F15" s="13" t="s">
        <v>73</v>
      </c>
      <c r="G15" s="12" t="s">
        <v>69</v>
      </c>
      <c r="H15" s="13" t="s">
        <v>73</v>
      </c>
      <c r="I15" s="12" t="s">
        <v>74</v>
      </c>
      <c r="J15" s="13" t="s">
        <v>75</v>
      </c>
      <c r="K15" s="12" t="s">
        <v>68</v>
      </c>
      <c r="L15" s="13" t="s">
        <v>75</v>
      </c>
      <c r="M15" s="12" t="s">
        <v>74</v>
      </c>
      <c r="N15" s="13" t="s">
        <v>75</v>
      </c>
      <c r="O15" s="12" t="s">
        <v>68</v>
      </c>
      <c r="P15" s="13" t="s">
        <v>76</v>
      </c>
      <c r="Q15" s="14" t="n">
        <f>0.21</f>
        <v>0.21</v>
      </c>
      <c r="R15" s="15" t="n">
        <f>173</f>
        <v>173.0</v>
      </c>
      <c r="S15" s="15" t="n">
        <v>15.0</v>
      </c>
      <c r="T15" s="15" t="n">
        <f>26090000</f>
        <v>2.609E7</v>
      </c>
      <c r="U15" s="15" t="n">
        <v>1200000.0</v>
      </c>
      <c r="V15" s="15" t="str">
        <f>"－"</f>
        <v>－</v>
      </c>
      <c r="W15" s="12" t="s">
        <v>49</v>
      </c>
      <c r="X15" s="16" t="n">
        <f>57</f>
        <v>57.0</v>
      </c>
      <c r="Y15" s="17" t="n">
        <f>9</f>
        <v>9.0</v>
      </c>
      <c r="Z15" s="10" t="s">
        <v>50</v>
      </c>
    </row>
    <row r="16">
      <c r="A16" s="10" t="s">
        <v>45</v>
      </c>
      <c r="B16" s="10" t="s">
        <v>46</v>
      </c>
      <c r="C16" s="10" t="s">
        <v>47</v>
      </c>
      <c r="D16" s="11" t="n">
        <v>137.75</v>
      </c>
      <c r="E16" s="12" t="s">
        <v>59</v>
      </c>
      <c r="F16" s="13" t="s">
        <v>77</v>
      </c>
      <c r="G16" s="12" t="s">
        <v>61</v>
      </c>
      <c r="H16" s="13" t="s">
        <v>78</v>
      </c>
      <c r="I16" s="12"/>
      <c r="J16" s="13"/>
      <c r="K16" s="12" t="s">
        <v>79</v>
      </c>
      <c r="L16" s="13" t="s">
        <v>65</v>
      </c>
      <c r="M16" s="12"/>
      <c r="N16" s="13"/>
      <c r="O16" s="12" t="s">
        <v>53</v>
      </c>
      <c r="P16" s="13" t="s">
        <v>78</v>
      </c>
      <c r="Q16" s="14" t="n">
        <f>0.25</f>
        <v>0.25</v>
      </c>
      <c r="R16" s="15" t="n">
        <f>193</f>
        <v>193.0</v>
      </c>
      <c r="S16" s="15"/>
      <c r="T16" s="15" t="n">
        <f>41220000</f>
        <v>4.122E7</v>
      </c>
      <c r="U16" s="15"/>
      <c r="V16" s="15" t="n">
        <f>100</f>
        <v>100.0</v>
      </c>
      <c r="W16" s="12" t="s">
        <v>49</v>
      </c>
      <c r="X16" s="16" t="str">
        <f>"－"</f>
        <v>－</v>
      </c>
      <c r="Y16" s="17" t="n">
        <f>7</f>
        <v>7.0</v>
      </c>
      <c r="Z16" s="10" t="s">
        <v>50</v>
      </c>
    </row>
    <row r="17">
      <c r="A17" s="10" t="s">
        <v>45</v>
      </c>
      <c r="B17" s="10" t="s">
        <v>46</v>
      </c>
      <c r="C17" s="10" t="s">
        <v>47</v>
      </c>
      <c r="D17" s="11" t="n">
        <v>138.0</v>
      </c>
      <c r="E17" s="12" t="s">
        <v>59</v>
      </c>
      <c r="F17" s="13" t="s">
        <v>80</v>
      </c>
      <c r="G17" s="12" t="s">
        <v>59</v>
      </c>
      <c r="H17" s="13" t="s">
        <v>80</v>
      </c>
      <c r="I17" s="12"/>
      <c r="J17" s="13"/>
      <c r="K17" s="12" t="s">
        <v>79</v>
      </c>
      <c r="L17" s="13" t="s">
        <v>81</v>
      </c>
      <c r="M17" s="12"/>
      <c r="N17" s="13"/>
      <c r="O17" s="12" t="s">
        <v>66</v>
      </c>
      <c r="P17" s="13" t="s">
        <v>82</v>
      </c>
      <c r="Q17" s="14" t="n">
        <f>0.3</f>
        <v>0.3</v>
      </c>
      <c r="R17" s="15" t="n">
        <f>121</f>
        <v>121.0</v>
      </c>
      <c r="S17" s="15"/>
      <c r="T17" s="15" t="n">
        <f>34760000</f>
        <v>3.476E7</v>
      </c>
      <c r="U17" s="15"/>
      <c r="V17" s="15" t="n">
        <f>92</f>
        <v>92.0</v>
      </c>
      <c r="W17" s="12" t="s">
        <v>49</v>
      </c>
      <c r="X17" s="16" t="str">
        <f>"－"</f>
        <v>－</v>
      </c>
      <c r="Y17" s="17" t="n">
        <f>5</f>
        <v>5.0</v>
      </c>
      <c r="Z17" s="10" t="s">
        <v>50</v>
      </c>
    </row>
    <row r="18">
      <c r="A18" s="10" t="s">
        <v>45</v>
      </c>
      <c r="B18" s="10" t="s">
        <v>46</v>
      </c>
      <c r="C18" s="10" t="s">
        <v>47</v>
      </c>
      <c r="D18" s="11" t="n">
        <v>138.25</v>
      </c>
      <c r="E18" s="12" t="s">
        <v>59</v>
      </c>
      <c r="F18" s="13" t="s">
        <v>83</v>
      </c>
      <c r="G18" s="12" t="s">
        <v>84</v>
      </c>
      <c r="H18" s="13" t="s">
        <v>85</v>
      </c>
      <c r="I18" s="12"/>
      <c r="J18" s="13"/>
      <c r="K18" s="12" t="s">
        <v>57</v>
      </c>
      <c r="L18" s="13" t="s">
        <v>70</v>
      </c>
      <c r="M18" s="12"/>
      <c r="N18" s="13"/>
      <c r="O18" s="12" t="s">
        <v>57</v>
      </c>
      <c r="P18" s="13" t="s">
        <v>70</v>
      </c>
      <c r="Q18" s="14" t="n">
        <f>0.32</f>
        <v>0.32</v>
      </c>
      <c r="R18" s="15" t="n">
        <f>76</f>
        <v>76.0</v>
      </c>
      <c r="S18" s="15"/>
      <c r="T18" s="15" t="n">
        <f>25850000</f>
        <v>2.585E7</v>
      </c>
      <c r="U18" s="15"/>
      <c r="V18" s="15" t="n">
        <f>30</f>
        <v>30.0</v>
      </c>
      <c r="W18" s="12" t="s">
        <v>49</v>
      </c>
      <c r="X18" s="16" t="str">
        <f>"－"</f>
        <v>－</v>
      </c>
      <c r="Y18" s="17" t="n">
        <f>5</f>
        <v>5.0</v>
      </c>
      <c r="Z18" s="10" t="s">
        <v>50</v>
      </c>
    </row>
    <row r="19">
      <c r="A19" s="10" t="s">
        <v>45</v>
      </c>
      <c r="B19" s="10" t="s">
        <v>46</v>
      </c>
      <c r="C19" s="10" t="s">
        <v>47</v>
      </c>
      <c r="D19" s="11" t="n">
        <v>138.5</v>
      </c>
      <c r="E19" s="12" t="s">
        <v>59</v>
      </c>
      <c r="F19" s="13" t="s">
        <v>86</v>
      </c>
      <c r="G19" s="12" t="s">
        <v>59</v>
      </c>
      <c r="H19" s="13" t="s">
        <v>87</v>
      </c>
      <c r="I19" s="12"/>
      <c r="J19" s="13"/>
      <c r="K19" s="12" t="s">
        <v>57</v>
      </c>
      <c r="L19" s="13" t="s">
        <v>80</v>
      </c>
      <c r="M19" s="12"/>
      <c r="N19" s="13"/>
      <c r="O19" s="12" t="s">
        <v>57</v>
      </c>
      <c r="P19" s="13" t="s">
        <v>80</v>
      </c>
      <c r="Q19" s="14" t="n">
        <f>0.42</f>
        <v>0.42</v>
      </c>
      <c r="R19" s="15" t="n">
        <f>82</f>
        <v>82.0</v>
      </c>
      <c r="S19" s="15"/>
      <c r="T19" s="15" t="n">
        <f>35320000</f>
        <v>3.532E7</v>
      </c>
      <c r="U19" s="15"/>
      <c r="V19" s="15" t="n">
        <f>50</f>
        <v>50.0</v>
      </c>
      <c r="W19" s="12" t="s">
        <v>49</v>
      </c>
      <c r="X19" s="16" t="str">
        <f>"－"</f>
        <v>－</v>
      </c>
      <c r="Y19" s="17" t="n">
        <f>3</f>
        <v>3.0</v>
      </c>
      <c r="Z19" s="10" t="s">
        <v>50</v>
      </c>
    </row>
    <row r="20">
      <c r="A20" s="10" t="s">
        <v>45</v>
      </c>
      <c r="B20" s="10" t="s">
        <v>46</v>
      </c>
      <c r="C20" s="10" t="s">
        <v>88</v>
      </c>
      <c r="D20" s="11" t="n">
        <v>131.5</v>
      </c>
      <c r="E20" s="12" t="s">
        <v>55</v>
      </c>
      <c r="F20" s="13" t="s">
        <v>52</v>
      </c>
      <c r="G20" s="12" t="s">
        <v>55</v>
      </c>
      <c r="H20" s="13" t="s">
        <v>52</v>
      </c>
      <c r="I20" s="12"/>
      <c r="J20" s="13"/>
      <c r="K20" s="12" t="s">
        <v>55</v>
      </c>
      <c r="L20" s="13" t="s">
        <v>52</v>
      </c>
      <c r="M20" s="12"/>
      <c r="N20" s="13"/>
      <c r="O20" s="12" t="s">
        <v>55</v>
      </c>
      <c r="P20" s="13" t="s">
        <v>52</v>
      </c>
      <c r="Q20" s="14" t="n">
        <f>0.01</f>
        <v>0.01</v>
      </c>
      <c r="R20" s="15" t="n">
        <f>1</f>
        <v>1.0</v>
      </c>
      <c r="S20" s="15"/>
      <c r="T20" s="15" t="n">
        <f>10000</f>
        <v>10000.0</v>
      </c>
      <c r="U20" s="15"/>
      <c r="V20" s="15" t="str">
        <f>"－"</f>
        <v>－</v>
      </c>
      <c r="W20" s="12"/>
      <c r="X20" s="16" t="n">
        <f>1</f>
        <v>1.0</v>
      </c>
      <c r="Y20" s="17" t="n">
        <f>1</f>
        <v>1.0</v>
      </c>
      <c r="Z20" s="10" t="s">
        <v>89</v>
      </c>
    </row>
    <row r="21">
      <c r="A21" s="10" t="s">
        <v>45</v>
      </c>
      <c r="B21" s="10" t="s">
        <v>46</v>
      </c>
      <c r="C21" s="10" t="s">
        <v>88</v>
      </c>
      <c r="D21" s="11" t="n">
        <v>132.0</v>
      </c>
      <c r="E21" s="12" t="s">
        <v>71</v>
      </c>
      <c r="F21" s="13" t="s">
        <v>52</v>
      </c>
      <c r="G21" s="12" t="s">
        <v>71</v>
      </c>
      <c r="H21" s="13" t="s">
        <v>52</v>
      </c>
      <c r="I21" s="12" t="s">
        <v>53</v>
      </c>
      <c r="J21" s="13" t="s">
        <v>52</v>
      </c>
      <c r="K21" s="12" t="s">
        <v>71</v>
      </c>
      <c r="L21" s="13" t="s">
        <v>52</v>
      </c>
      <c r="M21" s="12" t="s">
        <v>53</v>
      </c>
      <c r="N21" s="13" t="s">
        <v>52</v>
      </c>
      <c r="O21" s="12" t="s">
        <v>71</v>
      </c>
      <c r="P21" s="13" t="s">
        <v>52</v>
      </c>
      <c r="Q21" s="14" t="n">
        <f>0.01</f>
        <v>0.01</v>
      </c>
      <c r="R21" s="15" t="n">
        <f>152</f>
        <v>152.0</v>
      </c>
      <c r="S21" s="15" t="n">
        <v>150.0</v>
      </c>
      <c r="T21" s="15" t="n">
        <f>1520000</f>
        <v>1520000.0</v>
      </c>
      <c r="U21" s="15" t="n">
        <v>1500000.0</v>
      </c>
      <c r="V21" s="15" t="str">
        <f>"－"</f>
        <v>－</v>
      </c>
      <c r="W21" s="12"/>
      <c r="X21" s="16" t="n">
        <f>151</f>
        <v>151.0</v>
      </c>
      <c r="Y21" s="17" t="n">
        <f>1</f>
        <v>1.0</v>
      </c>
      <c r="Z21" s="10" t="s">
        <v>89</v>
      </c>
    </row>
    <row r="22">
      <c r="A22" s="10" t="s">
        <v>45</v>
      </c>
      <c r="B22" s="10" t="s">
        <v>46</v>
      </c>
      <c r="C22" s="10" t="s">
        <v>88</v>
      </c>
      <c r="D22" s="11" t="n">
        <v>133.25</v>
      </c>
      <c r="E22" s="12" t="s">
        <v>71</v>
      </c>
      <c r="F22" s="13" t="s">
        <v>58</v>
      </c>
      <c r="G22" s="12" t="s">
        <v>71</v>
      </c>
      <c r="H22" s="13" t="s">
        <v>58</v>
      </c>
      <c r="I22" s="12"/>
      <c r="J22" s="13"/>
      <c r="K22" s="12" t="s">
        <v>71</v>
      </c>
      <c r="L22" s="13" t="s">
        <v>58</v>
      </c>
      <c r="M22" s="12"/>
      <c r="N22" s="13"/>
      <c r="O22" s="12" t="s">
        <v>71</v>
      </c>
      <c r="P22" s="13" t="s">
        <v>58</v>
      </c>
      <c r="Q22" s="14" t="n">
        <f>0.02</f>
        <v>0.02</v>
      </c>
      <c r="R22" s="15" t="n">
        <f>50</f>
        <v>50.0</v>
      </c>
      <c r="S22" s="15"/>
      <c r="T22" s="15" t="n">
        <f>1000000</f>
        <v>1000000.0</v>
      </c>
      <c r="U22" s="15"/>
      <c r="V22" s="15" t="str">
        <f>"－"</f>
        <v>－</v>
      </c>
      <c r="W22" s="12"/>
      <c r="X22" s="16" t="n">
        <f>50</f>
        <v>50.0</v>
      </c>
      <c r="Y22" s="17" t="n">
        <f>1</f>
        <v>1.0</v>
      </c>
      <c r="Z22" s="10" t="s">
        <v>89</v>
      </c>
    </row>
    <row r="23">
      <c r="A23" s="10" t="s">
        <v>45</v>
      </c>
      <c r="B23" s="10" t="s">
        <v>46</v>
      </c>
      <c r="C23" s="10" t="s">
        <v>88</v>
      </c>
      <c r="D23" s="11" t="n">
        <v>134.0</v>
      </c>
      <c r="E23" s="12"/>
      <c r="F23" s="13" t="s">
        <v>48</v>
      </c>
      <c r="G23" s="12"/>
      <c r="H23" s="13" t="s">
        <v>48</v>
      </c>
      <c r="I23" s="12" t="s">
        <v>53</v>
      </c>
      <c r="J23" s="13" t="s">
        <v>90</v>
      </c>
      <c r="K23" s="12"/>
      <c r="L23" s="13" t="s">
        <v>48</v>
      </c>
      <c r="M23" s="12" t="s">
        <v>91</v>
      </c>
      <c r="N23" s="13" t="s">
        <v>92</v>
      </c>
      <c r="O23" s="12"/>
      <c r="P23" s="13" t="s">
        <v>48</v>
      </c>
      <c r="Q23" s="14" t="str">
        <f>"－"</f>
        <v>－</v>
      </c>
      <c r="R23" s="15" t="n">
        <f>150</f>
        <v>150.0</v>
      </c>
      <c r="S23" s="15" t="n">
        <v>150.0</v>
      </c>
      <c r="T23" s="15" t="n">
        <f>20500000</f>
        <v>2.05E7</v>
      </c>
      <c r="U23" s="15" t="n">
        <v>2.05E7</v>
      </c>
      <c r="V23" s="15" t="str">
        <f>"－"</f>
        <v>－</v>
      </c>
      <c r="W23" s="12"/>
      <c r="X23" s="16" t="n">
        <f>150</f>
        <v>150.0</v>
      </c>
      <c r="Y23" s="17" t="str">
        <f>"－"</f>
        <v>－</v>
      </c>
      <c r="Z23" s="10" t="s">
        <v>89</v>
      </c>
    </row>
    <row r="24">
      <c r="A24" s="10" t="s">
        <v>45</v>
      </c>
      <c r="B24" s="10" t="s">
        <v>46</v>
      </c>
      <c r="C24" s="10" t="s">
        <v>88</v>
      </c>
      <c r="D24" s="11" t="n">
        <v>135.0</v>
      </c>
      <c r="E24" s="12"/>
      <c r="F24" s="13" t="s">
        <v>48</v>
      </c>
      <c r="G24" s="12"/>
      <c r="H24" s="13" t="s">
        <v>48</v>
      </c>
      <c r="I24" s="12" t="s">
        <v>53</v>
      </c>
      <c r="J24" s="13" t="s">
        <v>93</v>
      </c>
      <c r="K24" s="12"/>
      <c r="L24" s="13" t="s">
        <v>48</v>
      </c>
      <c r="M24" s="12" t="s">
        <v>94</v>
      </c>
      <c r="N24" s="13" t="s">
        <v>95</v>
      </c>
      <c r="O24" s="12"/>
      <c r="P24" s="13" t="s">
        <v>48</v>
      </c>
      <c r="Q24" s="14" t="str">
        <f>"－"</f>
        <v>－</v>
      </c>
      <c r="R24" s="15" t="n">
        <f>65</f>
        <v>65.0</v>
      </c>
      <c r="S24" s="15" t="n">
        <v>65.0</v>
      </c>
      <c r="T24" s="15" t="n">
        <f>14750000</f>
        <v>1.475E7</v>
      </c>
      <c r="U24" s="15" t="n">
        <v>1.475E7</v>
      </c>
      <c r="V24" s="15" t="str">
        <f>"－"</f>
        <v>－</v>
      </c>
      <c r="W24" s="12"/>
      <c r="X24" s="16" t="n">
        <f>40</f>
        <v>40.0</v>
      </c>
      <c r="Y24" s="17" t="str">
        <f>"－"</f>
        <v>－</v>
      </c>
      <c r="Z24" s="10" t="s">
        <v>89</v>
      </c>
    </row>
    <row r="25">
      <c r="A25" s="10" t="s">
        <v>45</v>
      </c>
      <c r="B25" s="10" t="s">
        <v>46</v>
      </c>
      <c r="C25" s="10" t="s">
        <v>88</v>
      </c>
      <c r="D25" s="11" t="n">
        <v>135.25</v>
      </c>
      <c r="E25" s="12" t="s">
        <v>71</v>
      </c>
      <c r="F25" s="13" t="s">
        <v>96</v>
      </c>
      <c r="G25" s="12" t="s">
        <v>71</v>
      </c>
      <c r="H25" s="13" t="s">
        <v>96</v>
      </c>
      <c r="I25" s="12"/>
      <c r="J25" s="13"/>
      <c r="K25" s="12" t="s">
        <v>71</v>
      </c>
      <c r="L25" s="13" t="s">
        <v>96</v>
      </c>
      <c r="M25" s="12"/>
      <c r="N25" s="13"/>
      <c r="O25" s="12" t="s">
        <v>71</v>
      </c>
      <c r="P25" s="13" t="s">
        <v>96</v>
      </c>
      <c r="Q25" s="14" t="n">
        <f>0.2</f>
        <v>0.2</v>
      </c>
      <c r="R25" s="15" t="n">
        <f>5</f>
        <v>5.0</v>
      </c>
      <c r="S25" s="15"/>
      <c r="T25" s="15" t="n">
        <f>1000000</f>
        <v>1000000.0</v>
      </c>
      <c r="U25" s="15"/>
      <c r="V25" s="15" t="str">
        <f>"－"</f>
        <v>－</v>
      </c>
      <c r="W25" s="12"/>
      <c r="X25" s="16" t="n">
        <f>5</f>
        <v>5.0</v>
      </c>
      <c r="Y25" s="17" t="n">
        <f>1</f>
        <v>1.0</v>
      </c>
      <c r="Z25" s="10" t="s">
        <v>89</v>
      </c>
    </row>
    <row r="26">
      <c r="A26" s="10" t="s">
        <v>45</v>
      </c>
      <c r="B26" s="10" t="s">
        <v>46</v>
      </c>
      <c r="C26" s="10" t="s">
        <v>88</v>
      </c>
      <c r="D26" s="11" t="n">
        <v>135.5</v>
      </c>
      <c r="E26" s="12" t="s">
        <v>71</v>
      </c>
      <c r="F26" s="13" t="s">
        <v>97</v>
      </c>
      <c r="G26" s="12" t="s">
        <v>71</v>
      </c>
      <c r="H26" s="13" t="s">
        <v>97</v>
      </c>
      <c r="I26" s="12"/>
      <c r="J26" s="13"/>
      <c r="K26" s="12" t="s">
        <v>98</v>
      </c>
      <c r="L26" s="13" t="s">
        <v>99</v>
      </c>
      <c r="M26" s="12"/>
      <c r="N26" s="13"/>
      <c r="O26" s="12" t="s">
        <v>98</v>
      </c>
      <c r="P26" s="13" t="s">
        <v>99</v>
      </c>
      <c r="Q26" s="14" t="n">
        <f>0.24</f>
        <v>0.24</v>
      </c>
      <c r="R26" s="15" t="n">
        <f>25</f>
        <v>25.0</v>
      </c>
      <c r="S26" s="15"/>
      <c r="T26" s="15" t="n">
        <f>6000000</f>
        <v>6000000.0</v>
      </c>
      <c r="U26" s="15"/>
      <c r="V26" s="15" t="str">
        <f>"－"</f>
        <v>－</v>
      </c>
      <c r="W26" s="12"/>
      <c r="X26" s="16" t="n">
        <f>25</f>
        <v>25.0</v>
      </c>
      <c r="Y26" s="17" t="n">
        <f>2</f>
        <v>2.0</v>
      </c>
      <c r="Z26" s="10" t="s">
        <v>89</v>
      </c>
    </row>
    <row r="27">
      <c r="A27" s="10" t="s">
        <v>45</v>
      </c>
      <c r="B27" s="10" t="s">
        <v>46</v>
      </c>
      <c r="C27" s="10" t="s">
        <v>88</v>
      </c>
      <c r="D27" s="11" t="n">
        <v>136.0</v>
      </c>
      <c r="E27" s="12" t="s">
        <v>100</v>
      </c>
      <c r="F27" s="13" t="s">
        <v>101</v>
      </c>
      <c r="G27" s="12" t="s">
        <v>100</v>
      </c>
      <c r="H27" s="13" t="s">
        <v>101</v>
      </c>
      <c r="I27" s="12"/>
      <c r="J27" s="13"/>
      <c r="K27" s="12" t="s">
        <v>68</v>
      </c>
      <c r="L27" s="13" t="s">
        <v>73</v>
      </c>
      <c r="M27" s="12"/>
      <c r="N27" s="13"/>
      <c r="O27" s="12" t="s">
        <v>68</v>
      </c>
      <c r="P27" s="13" t="s">
        <v>82</v>
      </c>
      <c r="Q27" s="14" t="n">
        <f>0.39</f>
        <v>0.39</v>
      </c>
      <c r="R27" s="15" t="n">
        <f>55</f>
        <v>55.0</v>
      </c>
      <c r="S27" s="15"/>
      <c r="T27" s="15" t="n">
        <f>20150000</f>
        <v>2.015E7</v>
      </c>
      <c r="U27" s="15"/>
      <c r="V27" s="15" t="str">
        <f>"－"</f>
        <v>－</v>
      </c>
      <c r="W27" s="12"/>
      <c r="X27" s="16" t="n">
        <f>55</f>
        <v>55.0</v>
      </c>
      <c r="Y27" s="17" t="n">
        <f>2</f>
        <v>2.0</v>
      </c>
      <c r="Z27" s="10" t="s">
        <v>89</v>
      </c>
    </row>
    <row r="28">
      <c r="A28" s="10" t="s">
        <v>45</v>
      </c>
      <c r="B28" s="10" t="s">
        <v>46</v>
      </c>
      <c r="C28" s="10" t="s">
        <v>88</v>
      </c>
      <c r="D28" s="11" t="n">
        <v>136.5</v>
      </c>
      <c r="E28" s="12" t="s">
        <v>55</v>
      </c>
      <c r="F28" s="13" t="s">
        <v>102</v>
      </c>
      <c r="G28" s="12" t="s">
        <v>55</v>
      </c>
      <c r="H28" s="13" t="s">
        <v>102</v>
      </c>
      <c r="I28" s="12"/>
      <c r="J28" s="13"/>
      <c r="K28" s="12" t="s">
        <v>91</v>
      </c>
      <c r="L28" s="13" t="s">
        <v>87</v>
      </c>
      <c r="M28" s="12"/>
      <c r="N28" s="13"/>
      <c r="O28" s="12" t="s">
        <v>91</v>
      </c>
      <c r="P28" s="13" t="s">
        <v>87</v>
      </c>
      <c r="Q28" s="14" t="n">
        <f>0.66</f>
        <v>0.66</v>
      </c>
      <c r="R28" s="15" t="n">
        <f>2</f>
        <v>2.0</v>
      </c>
      <c r="S28" s="15"/>
      <c r="T28" s="15" t="n">
        <f>1310000</f>
        <v>1310000.0</v>
      </c>
      <c r="U28" s="15"/>
      <c r="V28" s="15" t="str">
        <f>"－"</f>
        <v>－</v>
      </c>
      <c r="W28" s="12"/>
      <c r="X28" s="16" t="str">
        <f>"－"</f>
        <v>－</v>
      </c>
      <c r="Y28" s="17" t="n">
        <f>2</f>
        <v>2.0</v>
      </c>
      <c r="Z28" s="10" t="s">
        <v>89</v>
      </c>
    </row>
    <row r="29">
      <c r="A29" s="10" t="s">
        <v>45</v>
      </c>
      <c r="B29" s="10" t="s">
        <v>46</v>
      </c>
      <c r="C29" s="10" t="s">
        <v>88</v>
      </c>
      <c r="D29" s="11" t="n">
        <v>137.0</v>
      </c>
      <c r="E29" s="12" t="s">
        <v>100</v>
      </c>
      <c r="F29" s="13" t="s">
        <v>103</v>
      </c>
      <c r="G29" s="12" t="s">
        <v>100</v>
      </c>
      <c r="H29" s="13" t="s">
        <v>103</v>
      </c>
      <c r="I29" s="12"/>
      <c r="J29" s="13"/>
      <c r="K29" s="12" t="s">
        <v>71</v>
      </c>
      <c r="L29" s="13" t="s">
        <v>104</v>
      </c>
      <c r="M29" s="12"/>
      <c r="N29" s="13"/>
      <c r="O29" s="12" t="s">
        <v>71</v>
      </c>
      <c r="P29" s="13" t="s">
        <v>104</v>
      </c>
      <c r="Q29" s="14" t="n">
        <f>0.89</f>
        <v>0.89</v>
      </c>
      <c r="R29" s="15" t="n">
        <f>2</f>
        <v>2.0</v>
      </c>
      <c r="S29" s="15"/>
      <c r="T29" s="15" t="n">
        <f>1780000</f>
        <v>1780000.0</v>
      </c>
      <c r="U29" s="15"/>
      <c r="V29" s="15" t="str">
        <f>"－"</f>
        <v>－</v>
      </c>
      <c r="W29" s="12"/>
      <c r="X29" s="16" t="n">
        <f>2</f>
        <v>2.0</v>
      </c>
      <c r="Y29" s="17" t="n">
        <f>2</f>
        <v>2.0</v>
      </c>
      <c r="Z29" s="10" t="s">
        <v>89</v>
      </c>
    </row>
    <row r="30">
      <c r="A30" s="10" t="s">
        <v>45</v>
      </c>
      <c r="B30" s="10" t="s">
        <v>105</v>
      </c>
      <c r="C30" s="10" t="s">
        <v>47</v>
      </c>
      <c r="D30" s="11" t="n">
        <v>137.5</v>
      </c>
      <c r="E30" s="12" t="s">
        <v>100</v>
      </c>
      <c r="F30" s="13" t="s">
        <v>92</v>
      </c>
      <c r="G30" s="12" t="s">
        <v>100</v>
      </c>
      <c r="H30" s="13" t="s">
        <v>65</v>
      </c>
      <c r="I30" s="12" t="s">
        <v>71</v>
      </c>
      <c r="J30" s="13" t="s">
        <v>106</v>
      </c>
      <c r="K30" s="12" t="s">
        <v>71</v>
      </c>
      <c r="L30" s="13" t="s">
        <v>56</v>
      </c>
      <c r="M30" s="12" t="s">
        <v>71</v>
      </c>
      <c r="N30" s="13" t="s">
        <v>106</v>
      </c>
      <c r="O30" s="12" t="s">
        <v>68</v>
      </c>
      <c r="P30" s="13" t="s">
        <v>56</v>
      </c>
      <c r="Q30" s="14" t="n">
        <f>0.06</f>
        <v>0.06</v>
      </c>
      <c r="R30" s="15" t="n">
        <f>331</f>
        <v>331.0</v>
      </c>
      <c r="S30" s="15" t="n">
        <v>40.0</v>
      </c>
      <c r="T30" s="15" t="n">
        <f>27640000</f>
        <v>2.764E7</v>
      </c>
      <c r="U30" s="15" t="n">
        <v>4200000.0</v>
      </c>
      <c r="V30" s="15" t="n">
        <f>71</f>
        <v>71.0</v>
      </c>
      <c r="W30" s="12" t="s">
        <v>49</v>
      </c>
      <c r="X30" s="16" t="str">
        <f>"－"</f>
        <v>－</v>
      </c>
      <c r="Y30" s="17" t="n">
        <f>4</f>
        <v>4.0</v>
      </c>
      <c r="Z30" s="10" t="s">
        <v>50</v>
      </c>
    </row>
    <row r="31">
      <c r="A31" s="10" t="s">
        <v>45</v>
      </c>
      <c r="B31" s="10" t="s">
        <v>105</v>
      </c>
      <c r="C31" s="10" t="s">
        <v>47</v>
      </c>
      <c r="D31" s="11" t="n">
        <v>137.75</v>
      </c>
      <c r="E31" s="12" t="s">
        <v>61</v>
      </c>
      <c r="F31" s="13" t="s">
        <v>107</v>
      </c>
      <c r="G31" s="12" t="s">
        <v>61</v>
      </c>
      <c r="H31" s="13" t="s">
        <v>107</v>
      </c>
      <c r="I31" s="12" t="s">
        <v>55</v>
      </c>
      <c r="J31" s="13" t="s">
        <v>108</v>
      </c>
      <c r="K31" s="12" t="s">
        <v>71</v>
      </c>
      <c r="L31" s="13" t="s">
        <v>52</v>
      </c>
      <c r="M31" s="12" t="s">
        <v>55</v>
      </c>
      <c r="N31" s="13" t="s">
        <v>108</v>
      </c>
      <c r="O31" s="12" t="s">
        <v>68</v>
      </c>
      <c r="P31" s="13" t="s">
        <v>52</v>
      </c>
      <c r="Q31" s="14" t="n">
        <f>0.11</f>
        <v>0.11</v>
      </c>
      <c r="R31" s="15" t="n">
        <f>54</f>
        <v>54.0</v>
      </c>
      <c r="S31" s="15" t="n">
        <v>25.0</v>
      </c>
      <c r="T31" s="15" t="n">
        <f>8410000</f>
        <v>8410000.0</v>
      </c>
      <c r="U31" s="15" t="n">
        <v>4500000.0</v>
      </c>
      <c r="V31" s="15" t="str">
        <f>"－"</f>
        <v>－</v>
      </c>
      <c r="W31" s="12" t="s">
        <v>49</v>
      </c>
      <c r="X31" s="16" t="n">
        <f>46</f>
        <v>46.0</v>
      </c>
      <c r="Y31" s="17" t="n">
        <f>6</f>
        <v>6.0</v>
      </c>
      <c r="Z31" s="10" t="s">
        <v>50</v>
      </c>
    </row>
    <row r="32">
      <c r="A32" s="10" t="s">
        <v>45</v>
      </c>
      <c r="B32" s="10" t="s">
        <v>105</v>
      </c>
      <c r="C32" s="10" t="s">
        <v>47</v>
      </c>
      <c r="D32" s="11" t="n">
        <v>138.0</v>
      </c>
      <c r="E32" s="12" t="s">
        <v>109</v>
      </c>
      <c r="F32" s="13" t="s">
        <v>77</v>
      </c>
      <c r="G32" s="12" t="s">
        <v>61</v>
      </c>
      <c r="H32" s="13" t="s">
        <v>99</v>
      </c>
      <c r="I32" s="12"/>
      <c r="J32" s="13"/>
      <c r="K32" s="12" t="s">
        <v>91</v>
      </c>
      <c r="L32" s="13" t="s">
        <v>54</v>
      </c>
      <c r="M32" s="12"/>
      <c r="N32" s="13"/>
      <c r="O32" s="12" t="s">
        <v>91</v>
      </c>
      <c r="P32" s="13" t="s">
        <v>54</v>
      </c>
      <c r="Q32" s="14" t="n">
        <f>0.13</f>
        <v>0.13</v>
      </c>
      <c r="R32" s="15" t="n">
        <f>83</f>
        <v>83.0</v>
      </c>
      <c r="S32" s="15"/>
      <c r="T32" s="15" t="n">
        <f>14590000</f>
        <v>1.459E7</v>
      </c>
      <c r="U32" s="15"/>
      <c r="V32" s="15" t="str">
        <f>"－"</f>
        <v>－</v>
      </c>
      <c r="W32" s="12" t="s">
        <v>49</v>
      </c>
      <c r="X32" s="16" t="n">
        <f>81</f>
        <v>81.0</v>
      </c>
      <c r="Y32" s="17" t="n">
        <f>5</f>
        <v>5.0</v>
      </c>
      <c r="Z32" s="10" t="s">
        <v>50</v>
      </c>
    </row>
    <row r="33">
      <c r="A33" s="10" t="s">
        <v>45</v>
      </c>
      <c r="B33" s="10" t="s">
        <v>105</v>
      </c>
      <c r="C33" s="10" t="s">
        <v>47</v>
      </c>
      <c r="D33" s="11" t="n">
        <v>138.25</v>
      </c>
      <c r="E33" s="12" t="s">
        <v>69</v>
      </c>
      <c r="F33" s="13" t="s">
        <v>110</v>
      </c>
      <c r="G33" s="12" t="s">
        <v>74</v>
      </c>
      <c r="H33" s="13" t="s">
        <v>111</v>
      </c>
      <c r="I33" s="12" t="s">
        <v>55</v>
      </c>
      <c r="J33" s="13" t="s">
        <v>60</v>
      </c>
      <c r="K33" s="12" t="s">
        <v>61</v>
      </c>
      <c r="L33" s="13" t="s">
        <v>112</v>
      </c>
      <c r="M33" s="12" t="s">
        <v>55</v>
      </c>
      <c r="N33" s="13" t="s">
        <v>60</v>
      </c>
      <c r="O33" s="12" t="s">
        <v>61</v>
      </c>
      <c r="P33" s="13" t="s">
        <v>90</v>
      </c>
      <c r="Q33" s="14" t="n">
        <f>0.33</f>
        <v>0.33</v>
      </c>
      <c r="R33" s="15" t="n">
        <f>93</f>
        <v>93.0</v>
      </c>
      <c r="S33" s="15" t="n">
        <v>50.0</v>
      </c>
      <c r="T33" s="15" t="n">
        <f>16610000</f>
        <v>1.661E7</v>
      </c>
      <c r="U33" s="15" t="n">
        <v>3000000.0</v>
      </c>
      <c r="V33" s="15" t="str">
        <f>"－"</f>
        <v>－</v>
      </c>
      <c r="W33" s="12" t="s">
        <v>49</v>
      </c>
      <c r="X33" s="16" t="n">
        <f>50</f>
        <v>50.0</v>
      </c>
      <c r="Y33" s="17" t="n">
        <f>4</f>
        <v>4.0</v>
      </c>
      <c r="Z33" s="10" t="s">
        <v>50</v>
      </c>
    </row>
    <row r="34">
      <c r="A34" s="10" t="s">
        <v>45</v>
      </c>
      <c r="B34" s="10" t="s">
        <v>105</v>
      </c>
      <c r="C34" s="10" t="s">
        <v>47</v>
      </c>
      <c r="D34" s="11" t="n">
        <v>138.5</v>
      </c>
      <c r="E34" s="12" t="s">
        <v>69</v>
      </c>
      <c r="F34" s="13" t="s">
        <v>83</v>
      </c>
      <c r="G34" s="12" t="s">
        <v>113</v>
      </c>
      <c r="H34" s="13" t="s">
        <v>114</v>
      </c>
      <c r="I34" s="12" t="s">
        <v>66</v>
      </c>
      <c r="J34" s="13" t="s">
        <v>65</v>
      </c>
      <c r="K34" s="12" t="s">
        <v>55</v>
      </c>
      <c r="L34" s="13" t="s">
        <v>58</v>
      </c>
      <c r="M34" s="12" t="s">
        <v>66</v>
      </c>
      <c r="N34" s="13" t="s">
        <v>65</v>
      </c>
      <c r="O34" s="12" t="s">
        <v>55</v>
      </c>
      <c r="P34" s="13" t="s">
        <v>58</v>
      </c>
      <c r="Q34" s="14" t="n">
        <f>0.27</f>
        <v>0.27</v>
      </c>
      <c r="R34" s="15" t="n">
        <f>201</f>
        <v>201.0</v>
      </c>
      <c r="S34" s="15" t="n">
        <v>50.0</v>
      </c>
      <c r="T34" s="15" t="n">
        <f>52040000</f>
        <v>5.204E7</v>
      </c>
      <c r="U34" s="15" t="n">
        <v>6500000.0</v>
      </c>
      <c r="V34" s="15" t="str">
        <f>"－"</f>
        <v>－</v>
      </c>
      <c r="W34" s="12" t="s">
        <v>49</v>
      </c>
      <c r="X34" s="16" t="n">
        <f>55</f>
        <v>55.0</v>
      </c>
      <c r="Y34" s="17" t="n">
        <f>8</f>
        <v>8.0</v>
      </c>
      <c r="Z34" s="10" t="s">
        <v>50</v>
      </c>
    </row>
    <row r="35">
      <c r="A35" s="10" t="s">
        <v>45</v>
      </c>
      <c r="B35" s="10" t="s">
        <v>105</v>
      </c>
      <c r="C35" s="10" t="s">
        <v>47</v>
      </c>
      <c r="D35" s="11" t="n">
        <v>138.75</v>
      </c>
      <c r="E35" s="12" t="s">
        <v>63</v>
      </c>
      <c r="F35" s="13" t="s">
        <v>115</v>
      </c>
      <c r="G35" s="12" t="s">
        <v>113</v>
      </c>
      <c r="H35" s="13" t="s">
        <v>116</v>
      </c>
      <c r="I35" s="12"/>
      <c r="J35" s="13"/>
      <c r="K35" s="12" t="s">
        <v>71</v>
      </c>
      <c r="L35" s="13" t="s">
        <v>52</v>
      </c>
      <c r="M35" s="12"/>
      <c r="N35" s="13"/>
      <c r="O35" s="12" t="s">
        <v>71</v>
      </c>
      <c r="P35" s="13" t="s">
        <v>52</v>
      </c>
      <c r="Q35" s="14" t="n">
        <f>0.22</f>
        <v>0.22</v>
      </c>
      <c r="R35" s="15" t="n">
        <f>133</f>
        <v>133.0</v>
      </c>
      <c r="S35" s="15"/>
      <c r="T35" s="15" t="n">
        <f>36810000</f>
        <v>3.681E7</v>
      </c>
      <c r="U35" s="15"/>
      <c r="V35" s="15" t="str">
        <f>"－"</f>
        <v>－</v>
      </c>
      <c r="W35" s="12" t="s">
        <v>49</v>
      </c>
      <c r="X35" s="16" t="n">
        <f>89</f>
        <v>89.0</v>
      </c>
      <c r="Y35" s="17" t="n">
        <f>9</f>
        <v>9.0</v>
      </c>
      <c r="Z35" s="10" t="s">
        <v>50</v>
      </c>
    </row>
    <row r="36">
      <c r="A36" s="10" t="s">
        <v>45</v>
      </c>
      <c r="B36" s="10" t="s">
        <v>105</v>
      </c>
      <c r="C36" s="10" t="s">
        <v>47</v>
      </c>
      <c r="D36" s="11" t="n">
        <v>139.0</v>
      </c>
      <c r="E36" s="12" t="s">
        <v>63</v>
      </c>
      <c r="F36" s="13" t="s">
        <v>117</v>
      </c>
      <c r="G36" s="12" t="s">
        <v>63</v>
      </c>
      <c r="H36" s="13" t="s">
        <v>117</v>
      </c>
      <c r="I36" s="12" t="s">
        <v>74</v>
      </c>
      <c r="J36" s="13" t="s">
        <v>118</v>
      </c>
      <c r="K36" s="12" t="s">
        <v>74</v>
      </c>
      <c r="L36" s="13" t="s">
        <v>118</v>
      </c>
      <c r="M36" s="12" t="s">
        <v>74</v>
      </c>
      <c r="N36" s="13" t="s">
        <v>118</v>
      </c>
      <c r="O36" s="12" t="s">
        <v>74</v>
      </c>
      <c r="P36" s="13" t="s">
        <v>118</v>
      </c>
      <c r="Q36" s="14" t="n">
        <f>0.27</f>
        <v>0.27</v>
      </c>
      <c r="R36" s="15" t="n">
        <f>181</f>
        <v>181.0</v>
      </c>
      <c r="S36" s="15" t="n">
        <v>15.0</v>
      </c>
      <c r="T36" s="15" t="n">
        <f>59530000</f>
        <v>5.953E7</v>
      </c>
      <c r="U36" s="15" t="n">
        <v>1800000.0</v>
      </c>
      <c r="V36" s="15" t="str">
        <f>"－"</f>
        <v>－</v>
      </c>
      <c r="W36" s="12" t="s">
        <v>49</v>
      </c>
      <c r="X36" s="16" t="n">
        <f>125</f>
        <v>125.0</v>
      </c>
      <c r="Y36" s="17" t="n">
        <f>4</f>
        <v>4.0</v>
      </c>
      <c r="Z36" s="10" t="s">
        <v>50</v>
      </c>
    </row>
    <row r="37">
      <c r="A37" s="10" t="s">
        <v>45</v>
      </c>
      <c r="B37" s="10" t="s">
        <v>105</v>
      </c>
      <c r="C37" s="10" t="s">
        <v>47</v>
      </c>
      <c r="D37" s="11" t="n">
        <v>139.25</v>
      </c>
      <c r="E37" s="12" t="s">
        <v>59</v>
      </c>
      <c r="F37" s="13" t="s">
        <v>119</v>
      </c>
      <c r="G37" s="12" t="s">
        <v>59</v>
      </c>
      <c r="H37" s="13" t="s">
        <v>119</v>
      </c>
      <c r="I37" s="12"/>
      <c r="J37" s="13"/>
      <c r="K37" s="12" t="s">
        <v>59</v>
      </c>
      <c r="L37" s="13" t="s">
        <v>120</v>
      </c>
      <c r="M37" s="12"/>
      <c r="N37" s="13"/>
      <c r="O37" s="12" t="s">
        <v>59</v>
      </c>
      <c r="P37" s="13" t="s">
        <v>120</v>
      </c>
      <c r="Q37" s="14" t="n">
        <f>0.29</f>
        <v>0.29</v>
      </c>
      <c r="R37" s="15" t="n">
        <f>11</f>
        <v>11.0</v>
      </c>
      <c r="S37" s="15"/>
      <c r="T37" s="15" t="n">
        <f>3210000</f>
        <v>3210000.0</v>
      </c>
      <c r="U37" s="15"/>
      <c r="V37" s="15" t="str">
        <f>"－"</f>
        <v>－</v>
      </c>
      <c r="W37" s="12" t="s">
        <v>49</v>
      </c>
      <c r="X37" s="16" t="n">
        <f>11</f>
        <v>11.0</v>
      </c>
      <c r="Y37" s="17" t="n">
        <f>1</f>
        <v>1.0</v>
      </c>
      <c r="Z37" s="10" t="s">
        <v>50</v>
      </c>
    </row>
    <row r="38">
      <c r="A38" s="10" t="s">
        <v>45</v>
      </c>
      <c r="B38" s="10" t="s">
        <v>105</v>
      </c>
      <c r="C38" s="10" t="s">
        <v>47</v>
      </c>
      <c r="D38" s="11" t="n">
        <v>139.5</v>
      </c>
      <c r="E38" s="12" t="s">
        <v>69</v>
      </c>
      <c r="F38" s="13" t="s">
        <v>121</v>
      </c>
      <c r="G38" s="12" t="s">
        <v>59</v>
      </c>
      <c r="H38" s="13" t="s">
        <v>122</v>
      </c>
      <c r="I38" s="12"/>
      <c r="J38" s="13"/>
      <c r="K38" s="12" t="s">
        <v>79</v>
      </c>
      <c r="L38" s="13" t="s">
        <v>58</v>
      </c>
      <c r="M38" s="12"/>
      <c r="N38" s="13"/>
      <c r="O38" s="12" t="s">
        <v>79</v>
      </c>
      <c r="P38" s="13" t="s">
        <v>58</v>
      </c>
      <c r="Q38" s="14" t="n">
        <f>0.19</f>
        <v>0.19</v>
      </c>
      <c r="R38" s="15" t="n">
        <f>99</f>
        <v>99.0</v>
      </c>
      <c r="S38" s="15"/>
      <c r="T38" s="15" t="n">
        <f>21900000</f>
        <v>2.19E7</v>
      </c>
      <c r="U38" s="15"/>
      <c r="V38" s="15" t="str">
        <f>"－"</f>
        <v>－</v>
      </c>
      <c r="W38" s="12" t="s">
        <v>49</v>
      </c>
      <c r="X38" s="16" t="n">
        <f>34</f>
        <v>34.0</v>
      </c>
      <c r="Y38" s="17" t="n">
        <f>6</f>
        <v>6.0</v>
      </c>
      <c r="Z38" s="10" t="s">
        <v>50</v>
      </c>
    </row>
    <row r="39">
      <c r="A39" s="10" t="s">
        <v>45</v>
      </c>
      <c r="B39" s="10" t="s">
        <v>105</v>
      </c>
      <c r="C39" s="10" t="s">
        <v>47</v>
      </c>
      <c r="D39" s="11" t="n">
        <v>139.75</v>
      </c>
      <c r="E39" s="12" t="s">
        <v>69</v>
      </c>
      <c r="F39" s="13" t="s">
        <v>118</v>
      </c>
      <c r="G39" s="12" t="s">
        <v>84</v>
      </c>
      <c r="H39" s="13" t="s">
        <v>123</v>
      </c>
      <c r="I39" s="12"/>
      <c r="J39" s="13"/>
      <c r="K39" s="12" t="s">
        <v>79</v>
      </c>
      <c r="L39" s="13" t="s">
        <v>52</v>
      </c>
      <c r="M39" s="12"/>
      <c r="N39" s="13"/>
      <c r="O39" s="12" t="s">
        <v>79</v>
      </c>
      <c r="P39" s="13" t="s">
        <v>52</v>
      </c>
      <c r="Q39" s="14" t="n">
        <f>0.08</f>
        <v>0.08</v>
      </c>
      <c r="R39" s="15" t="n">
        <f>157</f>
        <v>157.0</v>
      </c>
      <c r="S39" s="15"/>
      <c r="T39" s="15" t="n">
        <f>13360000</f>
        <v>1.336E7</v>
      </c>
      <c r="U39" s="15"/>
      <c r="V39" s="15" t="str">
        <f>"－"</f>
        <v>－</v>
      </c>
      <c r="W39" s="12" t="s">
        <v>49</v>
      </c>
      <c r="X39" s="16" t="n">
        <f>127</f>
        <v>127.0</v>
      </c>
      <c r="Y39" s="17" t="n">
        <f>5</f>
        <v>5.0</v>
      </c>
      <c r="Z39" s="10" t="s">
        <v>50</v>
      </c>
    </row>
    <row r="40">
      <c r="A40" s="10" t="s">
        <v>45</v>
      </c>
      <c r="B40" s="10" t="s">
        <v>105</v>
      </c>
      <c r="C40" s="10" t="s">
        <v>47</v>
      </c>
      <c r="D40" s="11" t="n">
        <v>140.0</v>
      </c>
      <c r="E40" s="12" t="s">
        <v>69</v>
      </c>
      <c r="F40" s="13" t="s">
        <v>75</v>
      </c>
      <c r="G40" s="12" t="s">
        <v>63</v>
      </c>
      <c r="H40" s="13" t="s">
        <v>90</v>
      </c>
      <c r="I40" s="12"/>
      <c r="J40" s="13"/>
      <c r="K40" s="12" t="s">
        <v>69</v>
      </c>
      <c r="L40" s="13" t="s">
        <v>75</v>
      </c>
      <c r="M40" s="12"/>
      <c r="N40" s="13"/>
      <c r="O40" s="12" t="s">
        <v>63</v>
      </c>
      <c r="P40" s="13" t="s">
        <v>90</v>
      </c>
      <c r="Q40" s="14" t="n">
        <f>0.12</f>
        <v>0.12</v>
      </c>
      <c r="R40" s="15" t="n">
        <f>47</f>
        <v>47.0</v>
      </c>
      <c r="S40" s="15"/>
      <c r="T40" s="15" t="n">
        <f>5510000</f>
        <v>5510000.0</v>
      </c>
      <c r="U40" s="15"/>
      <c r="V40" s="15" t="str">
        <f>"－"</f>
        <v>－</v>
      </c>
      <c r="W40" s="12" t="s">
        <v>49</v>
      </c>
      <c r="X40" s="16" t="n">
        <f>17</f>
        <v>17.0</v>
      </c>
      <c r="Y40" s="17" t="n">
        <f>4</f>
        <v>4.0</v>
      </c>
      <c r="Z40" s="10" t="s">
        <v>50</v>
      </c>
    </row>
    <row r="41">
      <c r="A41" s="10" t="s">
        <v>45</v>
      </c>
      <c r="B41" s="10" t="s">
        <v>105</v>
      </c>
      <c r="C41" s="10" t="s">
        <v>47</v>
      </c>
      <c r="D41" s="11" t="n">
        <v>142.0</v>
      </c>
      <c r="E41" s="12" t="s">
        <v>59</v>
      </c>
      <c r="F41" s="13" t="s">
        <v>52</v>
      </c>
      <c r="G41" s="12" t="s">
        <v>59</v>
      </c>
      <c r="H41" s="13" t="s">
        <v>52</v>
      </c>
      <c r="I41" s="12"/>
      <c r="J41" s="13"/>
      <c r="K41" s="12" t="s">
        <v>59</v>
      </c>
      <c r="L41" s="13" t="s">
        <v>52</v>
      </c>
      <c r="M41" s="12"/>
      <c r="N41" s="13"/>
      <c r="O41" s="12" t="s">
        <v>59</v>
      </c>
      <c r="P41" s="13" t="s">
        <v>52</v>
      </c>
      <c r="Q41" s="14" t="n">
        <f>0.01</f>
        <v>0.01</v>
      </c>
      <c r="R41" s="15" t="n">
        <f>30</f>
        <v>30.0</v>
      </c>
      <c r="S41" s="15"/>
      <c r="T41" s="15" t="n">
        <f>300000</f>
        <v>300000.0</v>
      </c>
      <c r="U41" s="15"/>
      <c r="V41" s="15" t="str">
        <f>"－"</f>
        <v>－</v>
      </c>
      <c r="W41" s="12" t="s">
        <v>49</v>
      </c>
      <c r="X41" s="16" t="n">
        <f>30</f>
        <v>30.0</v>
      </c>
      <c r="Y41" s="17" t="n">
        <f>1</f>
        <v>1.0</v>
      </c>
      <c r="Z41" s="10" t="s">
        <v>50</v>
      </c>
    </row>
    <row r="42">
      <c r="A42" s="10" t="s">
        <v>45</v>
      </c>
      <c r="B42" s="10" t="s">
        <v>105</v>
      </c>
      <c r="C42" s="10" t="s">
        <v>47</v>
      </c>
      <c r="D42" s="11" t="n">
        <v>146.0</v>
      </c>
      <c r="E42" s="12"/>
      <c r="F42" s="13" t="s">
        <v>48</v>
      </c>
      <c r="G42" s="12"/>
      <c r="H42" s="13" t="s">
        <v>48</v>
      </c>
      <c r="I42" s="12"/>
      <c r="J42" s="13"/>
      <c r="K42" s="12"/>
      <c r="L42" s="13" t="s">
        <v>48</v>
      </c>
      <c r="M42" s="12"/>
      <c r="N42" s="13"/>
      <c r="O42" s="12"/>
      <c r="P42" s="13" t="s">
        <v>48</v>
      </c>
      <c r="Q42" s="14" t="str">
        <f>"－"</f>
        <v>－</v>
      </c>
      <c r="R42" s="15" t="str">
        <f>"－"</f>
        <v>－</v>
      </c>
      <c r="S42" s="15"/>
      <c r="T42" s="15" t="str">
        <f>"－"</f>
        <v>－</v>
      </c>
      <c r="U42" s="15"/>
      <c r="V42" s="15" t="str">
        <f>"－"</f>
        <v>－</v>
      </c>
      <c r="W42" s="12" t="s">
        <v>49</v>
      </c>
      <c r="X42" s="16" t="n">
        <f>159</f>
        <v>159.0</v>
      </c>
      <c r="Y42" s="17" t="str">
        <f>"－"</f>
        <v>－</v>
      </c>
      <c r="Z42" s="10" t="s">
        <v>50</v>
      </c>
    </row>
    <row r="43">
      <c r="A43" s="10" t="s">
        <v>45</v>
      </c>
      <c r="B43" s="10" t="s">
        <v>105</v>
      </c>
      <c r="C43" s="10" t="s">
        <v>47</v>
      </c>
      <c r="D43" s="11" t="n">
        <v>146.5</v>
      </c>
      <c r="E43" s="12"/>
      <c r="F43" s="13" t="s">
        <v>48</v>
      </c>
      <c r="G43" s="12"/>
      <c r="H43" s="13" t="s">
        <v>48</v>
      </c>
      <c r="I43" s="12"/>
      <c r="J43" s="13"/>
      <c r="K43" s="12"/>
      <c r="L43" s="13" t="s">
        <v>48</v>
      </c>
      <c r="M43" s="12"/>
      <c r="N43" s="13"/>
      <c r="O43" s="12"/>
      <c r="P43" s="13" t="s">
        <v>48</v>
      </c>
      <c r="Q43" s="14" t="str">
        <f>"－"</f>
        <v>－</v>
      </c>
      <c r="R43" s="15" t="str">
        <f>"－"</f>
        <v>－</v>
      </c>
      <c r="S43" s="15"/>
      <c r="T43" s="15" t="str">
        <f>"－"</f>
        <v>－</v>
      </c>
      <c r="U43" s="15"/>
      <c r="V43" s="15" t="str">
        <f>"－"</f>
        <v>－</v>
      </c>
      <c r="W43" s="12" t="s">
        <v>49</v>
      </c>
      <c r="X43" s="16" t="n">
        <f>7</f>
        <v>7.0</v>
      </c>
      <c r="Y43" s="17" t="str">
        <f>"－"</f>
        <v>－</v>
      </c>
      <c r="Z43" s="10" t="s">
        <v>50</v>
      </c>
    </row>
    <row r="44">
      <c r="A44" s="10" t="s">
        <v>45</v>
      </c>
      <c r="B44" s="10" t="s">
        <v>105</v>
      </c>
      <c r="C44" s="10" t="s">
        <v>88</v>
      </c>
      <c r="D44" s="11" t="n">
        <v>136.0</v>
      </c>
      <c r="E44" s="12" t="s">
        <v>100</v>
      </c>
      <c r="F44" s="13" t="s">
        <v>124</v>
      </c>
      <c r="G44" s="12" t="s">
        <v>100</v>
      </c>
      <c r="H44" s="13" t="s">
        <v>124</v>
      </c>
      <c r="I44" s="12"/>
      <c r="J44" s="13"/>
      <c r="K44" s="12" t="s">
        <v>71</v>
      </c>
      <c r="L44" s="13" t="s">
        <v>125</v>
      </c>
      <c r="M44" s="12"/>
      <c r="N44" s="13"/>
      <c r="O44" s="12" t="s">
        <v>71</v>
      </c>
      <c r="P44" s="13" t="s">
        <v>125</v>
      </c>
      <c r="Q44" s="14" t="n">
        <f>0.81</f>
        <v>0.81</v>
      </c>
      <c r="R44" s="15" t="n">
        <f>2</f>
        <v>2.0</v>
      </c>
      <c r="S44" s="15"/>
      <c r="T44" s="15" t="n">
        <f>1610000</f>
        <v>1610000.0</v>
      </c>
      <c r="U44" s="15"/>
      <c r="V44" s="15" t="str">
        <f>"－"</f>
        <v>－</v>
      </c>
      <c r="W44" s="12"/>
      <c r="X44" s="16" t="n">
        <f>2</f>
        <v>2.0</v>
      </c>
      <c r="Y44" s="17" t="n">
        <f>2</f>
        <v>2.0</v>
      </c>
      <c r="Z44" s="10" t="s">
        <v>89</v>
      </c>
    </row>
    <row r="45">
      <c r="A45" s="10" t="s">
        <v>45</v>
      </c>
      <c r="B45" s="10" t="s">
        <v>105</v>
      </c>
      <c r="C45" s="10" t="s">
        <v>88</v>
      </c>
      <c r="D45" s="11" t="n">
        <v>136.5</v>
      </c>
      <c r="E45" s="12" t="s">
        <v>68</v>
      </c>
      <c r="F45" s="13" t="s">
        <v>126</v>
      </c>
      <c r="G45" s="12" t="s">
        <v>68</v>
      </c>
      <c r="H45" s="13" t="s">
        <v>114</v>
      </c>
      <c r="I45" s="12"/>
      <c r="J45" s="13"/>
      <c r="K45" s="12" t="s">
        <v>68</v>
      </c>
      <c r="L45" s="13" t="s">
        <v>126</v>
      </c>
      <c r="M45" s="12"/>
      <c r="N45" s="13"/>
      <c r="O45" s="12" t="s">
        <v>68</v>
      </c>
      <c r="P45" s="13" t="s">
        <v>126</v>
      </c>
      <c r="Q45" s="14" t="n">
        <f>0.58</f>
        <v>0.58</v>
      </c>
      <c r="R45" s="15" t="n">
        <f>100</f>
        <v>100.0</v>
      </c>
      <c r="S45" s="15"/>
      <c r="T45" s="15" t="n">
        <f>58200000</f>
        <v>5.82E7</v>
      </c>
      <c r="U45" s="15"/>
      <c r="V45" s="15" t="str">
        <f>"－"</f>
        <v>－</v>
      </c>
      <c r="W45" s="12"/>
      <c r="X45" s="16" t="n">
        <f>100</f>
        <v>100.0</v>
      </c>
      <c r="Y45" s="17" t="n">
        <f>1</f>
        <v>1.0</v>
      </c>
      <c r="Z45" s="10" t="s">
        <v>89</v>
      </c>
    </row>
    <row r="46">
      <c r="A46" s="10" t="s">
        <v>45</v>
      </c>
      <c r="B46" s="10" t="s">
        <v>105</v>
      </c>
      <c r="C46" s="10" t="s">
        <v>88</v>
      </c>
      <c r="D46" s="11" t="n">
        <v>136.75</v>
      </c>
      <c r="E46" s="12" t="s">
        <v>71</v>
      </c>
      <c r="F46" s="13" t="s">
        <v>115</v>
      </c>
      <c r="G46" s="12" t="s">
        <v>71</v>
      </c>
      <c r="H46" s="13" t="s">
        <v>115</v>
      </c>
      <c r="I46" s="12"/>
      <c r="J46" s="13"/>
      <c r="K46" s="12" t="s">
        <v>71</v>
      </c>
      <c r="L46" s="13" t="s">
        <v>115</v>
      </c>
      <c r="M46" s="12"/>
      <c r="N46" s="13"/>
      <c r="O46" s="12" t="s">
        <v>71</v>
      </c>
      <c r="P46" s="13" t="s">
        <v>115</v>
      </c>
      <c r="Q46" s="14" t="n">
        <f>0.42</f>
        <v>0.42</v>
      </c>
      <c r="R46" s="15" t="n">
        <f>1</f>
        <v>1.0</v>
      </c>
      <c r="S46" s="15"/>
      <c r="T46" s="15" t="n">
        <f>420000</f>
        <v>420000.0</v>
      </c>
      <c r="U46" s="15"/>
      <c r="V46" s="15" t="str">
        <f>"－"</f>
        <v>－</v>
      </c>
      <c r="W46" s="12"/>
      <c r="X46" s="16" t="n">
        <f>1</f>
        <v>1.0</v>
      </c>
      <c r="Y46" s="17" t="n">
        <f>1</f>
        <v>1.0</v>
      </c>
      <c r="Z46" s="10" t="s">
        <v>89</v>
      </c>
    </row>
    <row r="47">
      <c r="A47" s="10" t="s">
        <v>45</v>
      </c>
      <c r="B47" s="10" t="s">
        <v>105</v>
      </c>
      <c r="C47" s="10" t="s">
        <v>88</v>
      </c>
      <c r="D47" s="11" t="n">
        <v>137.25</v>
      </c>
      <c r="E47" s="12" t="s">
        <v>98</v>
      </c>
      <c r="F47" s="13" t="s">
        <v>93</v>
      </c>
      <c r="G47" s="12" t="s">
        <v>98</v>
      </c>
      <c r="H47" s="13" t="s">
        <v>93</v>
      </c>
      <c r="I47" s="12"/>
      <c r="J47" s="13"/>
      <c r="K47" s="12" t="s">
        <v>98</v>
      </c>
      <c r="L47" s="13" t="s">
        <v>93</v>
      </c>
      <c r="M47" s="12"/>
      <c r="N47" s="13"/>
      <c r="O47" s="12" t="s">
        <v>98</v>
      </c>
      <c r="P47" s="13" t="s">
        <v>93</v>
      </c>
      <c r="Q47" s="14" t="n">
        <f>0.25</f>
        <v>0.25</v>
      </c>
      <c r="R47" s="15" t="n">
        <f>15</f>
        <v>15.0</v>
      </c>
      <c r="S47" s="15"/>
      <c r="T47" s="15" t="n">
        <f>3750000</f>
        <v>3750000.0</v>
      </c>
      <c r="U47" s="15"/>
      <c r="V47" s="15" t="str">
        <f>"－"</f>
        <v>－</v>
      </c>
      <c r="W47" s="12"/>
      <c r="X47" s="16" t="n">
        <f>15</f>
        <v>15.0</v>
      </c>
      <c r="Y47" s="17" t="n">
        <f>1</f>
        <v>1.0</v>
      </c>
      <c r="Z47" s="10" t="s">
        <v>89</v>
      </c>
    </row>
    <row r="48">
      <c r="A48" s="10" t="s">
        <v>45</v>
      </c>
      <c r="B48" s="10" t="s">
        <v>105</v>
      </c>
      <c r="C48" s="10" t="s">
        <v>88</v>
      </c>
      <c r="D48" s="11" t="n">
        <v>138.5</v>
      </c>
      <c r="E48" s="12" t="s">
        <v>91</v>
      </c>
      <c r="F48" s="13" t="s">
        <v>76</v>
      </c>
      <c r="G48" s="12" t="s">
        <v>91</v>
      </c>
      <c r="H48" s="13" t="s">
        <v>76</v>
      </c>
      <c r="I48" s="12"/>
      <c r="J48" s="13"/>
      <c r="K48" s="12" t="s">
        <v>91</v>
      </c>
      <c r="L48" s="13" t="s">
        <v>76</v>
      </c>
      <c r="M48" s="12"/>
      <c r="N48" s="13"/>
      <c r="O48" s="12" t="s">
        <v>91</v>
      </c>
      <c r="P48" s="13" t="s">
        <v>76</v>
      </c>
      <c r="Q48" s="14" t="n">
        <f>0.09</f>
        <v>0.09</v>
      </c>
      <c r="R48" s="15" t="n">
        <f>10</f>
        <v>10.0</v>
      </c>
      <c r="S48" s="15"/>
      <c r="T48" s="15" t="n">
        <f>900000</f>
        <v>900000.0</v>
      </c>
      <c r="U48" s="15"/>
      <c r="V48" s="15" t="str">
        <f>"－"</f>
        <v>－</v>
      </c>
      <c r="W48" s="12"/>
      <c r="X48" s="16" t="n">
        <f>10</f>
        <v>10.0</v>
      </c>
      <c r="Y48" s="17" t="n">
        <f>1</f>
        <v>1.0</v>
      </c>
      <c r="Z48" s="10" t="s">
        <v>89</v>
      </c>
    </row>
    <row r="49">
      <c r="A49" s="10" t="s">
        <v>45</v>
      </c>
      <c r="B49" s="10" t="s">
        <v>105</v>
      </c>
      <c r="C49" s="10" t="s">
        <v>88</v>
      </c>
      <c r="D49" s="11" t="n">
        <v>139.0</v>
      </c>
      <c r="E49" s="12"/>
      <c r="F49" s="13" t="s">
        <v>48</v>
      </c>
      <c r="G49" s="12"/>
      <c r="H49" s="13" t="s">
        <v>48</v>
      </c>
      <c r="I49" s="12" t="s">
        <v>53</v>
      </c>
      <c r="J49" s="13" t="s">
        <v>62</v>
      </c>
      <c r="K49" s="12"/>
      <c r="L49" s="13" t="s">
        <v>48</v>
      </c>
      <c r="M49" s="12" t="s">
        <v>53</v>
      </c>
      <c r="N49" s="13" t="s">
        <v>62</v>
      </c>
      <c r="O49" s="12"/>
      <c r="P49" s="13" t="s">
        <v>48</v>
      </c>
      <c r="Q49" s="14" t="str">
        <f>"－"</f>
        <v>－</v>
      </c>
      <c r="R49" s="15" t="n">
        <f>40</f>
        <v>40.0</v>
      </c>
      <c r="S49" s="15" t="n">
        <v>40.0</v>
      </c>
      <c r="T49" s="15" t="n">
        <f>2000000</f>
        <v>2000000.0</v>
      </c>
      <c r="U49" s="15" t="n">
        <v>2000000.0</v>
      </c>
      <c r="V49" s="15" t="str">
        <f>"－"</f>
        <v>－</v>
      </c>
      <c r="W49" s="12"/>
      <c r="X49" s="16" t="n">
        <f>40</f>
        <v>40.0</v>
      </c>
      <c r="Y49" s="17" t="str">
        <f>"－"</f>
        <v>－</v>
      </c>
      <c r="Z49" s="10" t="s">
        <v>89</v>
      </c>
    </row>
    <row r="50">
      <c r="A50" s="10" t="s">
        <v>45</v>
      </c>
      <c r="B50" s="10" t="s">
        <v>105</v>
      </c>
      <c r="C50" s="10" t="s">
        <v>88</v>
      </c>
      <c r="D50" s="11" t="n">
        <v>145.0</v>
      </c>
      <c r="E50" s="12"/>
      <c r="F50" s="13" t="s">
        <v>48</v>
      </c>
      <c r="G50" s="12"/>
      <c r="H50" s="13" t="s">
        <v>48</v>
      </c>
      <c r="I50" s="12" t="s">
        <v>68</v>
      </c>
      <c r="J50" s="13" t="s">
        <v>52</v>
      </c>
      <c r="K50" s="12"/>
      <c r="L50" s="13" t="s">
        <v>48</v>
      </c>
      <c r="M50" s="12" t="s">
        <v>68</v>
      </c>
      <c r="N50" s="13" t="s">
        <v>52</v>
      </c>
      <c r="O50" s="12"/>
      <c r="P50" s="13" t="s">
        <v>48</v>
      </c>
      <c r="Q50" s="14" t="str">
        <f>"－"</f>
        <v>－</v>
      </c>
      <c r="R50" s="15" t="n">
        <f>7</f>
        <v>7.0</v>
      </c>
      <c r="S50" s="15" t="n">
        <v>7.0</v>
      </c>
      <c r="T50" s="15" t="n">
        <f>70000</f>
        <v>70000.0</v>
      </c>
      <c r="U50" s="15" t="n">
        <v>70000.0</v>
      </c>
      <c r="V50" s="15" t="str">
        <f>"－"</f>
        <v>－</v>
      </c>
      <c r="W50" s="12"/>
      <c r="X50" s="16" t="n">
        <f>7</f>
        <v>7.0</v>
      </c>
      <c r="Y50" s="17" t="str">
        <f>"－"</f>
        <v>－</v>
      </c>
      <c r="Z50" s="10" t="s">
        <v>89</v>
      </c>
    </row>
  </sheetData>
  <mergeCells count="29">
    <mergeCell ref="W6:X6"/>
    <mergeCell ref="G4:G5"/>
    <mergeCell ref="H4:H5"/>
    <mergeCell ref="K4:K5"/>
    <mergeCell ref="L4:L5"/>
    <mergeCell ref="Q3:Q5"/>
    <mergeCell ref="R3:S3"/>
    <mergeCell ref="O4:O5"/>
    <mergeCell ref="P4:P5"/>
    <mergeCell ref="R4:R5"/>
    <mergeCell ref="Z3:Z5"/>
    <mergeCell ref="U4:U5"/>
    <mergeCell ref="T3:U3"/>
    <mergeCell ref="S4:S5"/>
    <mergeCell ref="T4:T5"/>
    <mergeCell ref="V3:V5"/>
    <mergeCell ref="Y3:Y5"/>
    <mergeCell ref="W3:X5"/>
    <mergeCell ref="A1:J1"/>
    <mergeCell ref="I4:J4"/>
    <mergeCell ref="E3:P3"/>
    <mergeCell ref="C3:C5"/>
    <mergeCell ref="A2:J2"/>
    <mergeCell ref="B3:B5"/>
    <mergeCell ref="A3:A5"/>
    <mergeCell ref="M4:N4"/>
    <mergeCell ref="D3:D5"/>
    <mergeCell ref="E4:E5"/>
    <mergeCell ref="F4:F5"/>
  </mergeCells>
  <phoneticPr fontId="5"/>
  <printOptions horizontalCentered="1"/>
  <pageMargins left="0.39370078740157483" right="0.39370078740157483" top="0.59055118110236227" bottom="0.98425196850393704" header="0.51181102362204722" footer="0.51181102362204722"/>
  <pageSetup paperSize="9" scale="44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BO_DM0004</vt:lpstr>
      <vt:lpstr>BO_DM0004!Print_Titles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2018-03-22T08:58:35Z</cp:lastPrinted>
  <dcterms:modified xsi:type="dcterms:W3CDTF">2020-09-02T23:54:21Z</dcterms:modified>
</cp:coreProperties>
</file>