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<sst xmlns="http://schemas.openxmlformats.org/spreadsheetml/2006/main" count="2722" uniqueCount="217">
  <si>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</si>
  <si>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</si>
  <si>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</si>
  <si>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</si>
  <si>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</si>
  <si>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</si>
  <si>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</si>
  <si>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</si>
  <si>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</si>
  <si>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20250610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</si>
  <si>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</si>
  <si>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</si>
  <si>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</si>
  <si>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</si>
  <si>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</si>
  <si>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</si>
  <si>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</si>
  <si>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</si>
  <si>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</si>
  <si>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11696</t>
  </si>
  <si>
    <t>みずほ証券</t>
  </si>
  <si>
    <t>Mizuho Securities</t>
  </si>
  <si>
    <t>12400</t>
  </si>
  <si>
    <t>野村証券</t>
  </si>
  <si>
    <t>The Nomura Securities</t>
  </si>
  <si>
    <t>12724</t>
  </si>
  <si>
    <t>ＨＳＢＣ証券</t>
  </si>
  <si>
    <t>HSBC Securities (Japan)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</si>
  <si>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</si>
  <si>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</si>
  <si>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</si>
  <si>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</si>
  <si>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</si>
  <si>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</si>
  <si>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11560</t>
  </si>
  <si>
    <t>ゴールドマン証券</t>
  </si>
  <si>
    <t>Goldman Sachs Japan</t>
  </si>
  <si>
    <t>12800</t>
  </si>
  <si>
    <t>モルガンＭＵＦＧ証券</t>
  </si>
  <si>
    <t>Morgan Stanley MUFG Securities</t>
  </si>
  <si>
    <t>12000</t>
  </si>
  <si>
    <t>大和証券</t>
  </si>
  <si>
    <t>Daiwa Securities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</si>
  <si>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</si>
  <si>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</si>
  <si>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</si>
  <si>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</si>
  <si>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</si>
  <si>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</si>
  <si>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13004</t>
  </si>
  <si>
    <t>サスケハナ・ホンコン</t>
  </si>
  <si>
    <t>Susquehanna Hong Kong</t>
  </si>
  <si>
    <t>12792</t>
  </si>
  <si>
    <t>ビーオブエー証券</t>
  </si>
  <si>
    <t>BofA Securities Japan</t>
  </si>
  <si>
    <t>11520</t>
  </si>
  <si>
    <t>三菱ＵＦＪ証券</t>
  </si>
  <si>
    <t>Mitsubishi UFJ Morgan Stanley Securities</t>
  </si>
  <si>
    <t>12428</t>
  </si>
  <si>
    <t>ＢＮＰパリバ証券</t>
  </si>
  <si>
    <t>BNP Paribas Securities(Japan)Limited</t>
  </si>
  <si>
    <t>12336</t>
  </si>
  <si>
    <t>日産証券</t>
  </si>
  <si>
    <t>Nissan Securities</t>
  </si>
  <si>
    <t>11256</t>
  </si>
  <si>
    <t>ＳＢＩ証券</t>
  </si>
  <si>
    <t>SBI SECURITIES</t>
  </si>
  <si>
    <t>12057</t>
  </si>
  <si>
    <t>楽天証券</t>
  </si>
  <si>
    <t>Rakuten Securities</t>
  </si>
  <si>
    <t>12560</t>
  </si>
  <si>
    <t>松井証券</t>
  </si>
  <si>
    <t>MATSUI SECURITIES</t>
  </si>
  <si>
    <t>160090018</t>
  </si>
  <si>
    <t>NIKKEI 225 FUT 2509</t>
  </si>
  <si>
    <t>11746</t>
  </si>
  <si>
    <t>ＵＢＳ証券</t>
  </si>
  <si>
    <t>UBS Securities Japan</t>
  </si>
  <si>
    <t>12176</t>
  </si>
  <si>
    <t>ドイツ証券</t>
  </si>
  <si>
    <t>Deutsche Securities</t>
  </si>
  <si>
    <t>NK225MF</t>
  </si>
  <si>
    <t>160060019</t>
  </si>
  <si>
    <t>MINI NK225 FUT 2506</t>
  </si>
  <si>
    <t>11060</t>
  </si>
  <si>
    <t>三菱ＵＦＪｅスマート</t>
  </si>
  <si>
    <t>Mitsubishi UFJ eSmart Securities</t>
  </si>
  <si>
    <t>12330</t>
  </si>
  <si>
    <t>マネックス証券</t>
  </si>
  <si>
    <t>Monex</t>
  </si>
  <si>
    <t>12288</t>
  </si>
  <si>
    <t>フィリップ証券</t>
  </si>
  <si>
    <t>Phillip Securities Japan</t>
  </si>
  <si>
    <t>12795</t>
  </si>
  <si>
    <t>インタラクティブ証券</t>
  </si>
  <si>
    <t>Interactive Brokers Securities Japan</t>
  </si>
  <si>
    <t>160070019</t>
  </si>
  <si>
    <t>MINI NK225 FUT 2507</t>
  </si>
  <si>
    <t>11512</t>
  </si>
  <si>
    <t>光世証券</t>
  </si>
  <si>
    <t>The Kosei Securities</t>
  </si>
  <si>
    <t>11840</t>
  </si>
  <si>
    <t>立花証券</t>
  </si>
  <si>
    <t>THE TACHIBANA SECURITIES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</si>
  <si>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</si>
  <si>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</si>
  <si>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</si>
  <si>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</si>
  <si>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</si>
  <si>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</si>
  <si>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</si>
  <si>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</si>
  <si>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130187218</t>
  </si>
  <si>
    <t>NIKKEI 225 OOP P2506-37250</t>
  </si>
  <si>
    <t>130067318</t>
  </si>
  <si>
    <t>NIKKEI 225 OOP P2506-37375</t>
  </si>
  <si>
    <t>11544</t>
  </si>
  <si>
    <t>岩井コスモ証券</t>
  </si>
  <si>
    <t>IwaiCosmo Securities</t>
  </si>
  <si>
    <t>130187518</t>
  </si>
  <si>
    <t>NIKKEI 225 OOP P2506-37500</t>
  </si>
  <si>
    <t>11056</t>
  </si>
  <si>
    <t>安藤証券</t>
  </si>
  <si>
    <t>ANDO SECURITIES</t>
  </si>
  <si>
    <t>12888</t>
  </si>
  <si>
    <t>山和証券</t>
  </si>
  <si>
    <t>YAMAWA SECURITIES</t>
  </si>
  <si>
    <t>12072</t>
  </si>
  <si>
    <t>東海東京証券</t>
  </si>
  <si>
    <t>Tokai Tokyo Securities</t>
  </si>
  <si>
    <t>130067618</t>
  </si>
  <si>
    <t>NIKKEI 225 OOP P2506-37625</t>
  </si>
  <si>
    <t>130187718</t>
  </si>
  <si>
    <t>NIKKEI 225 OOP P2506-37750</t>
  </si>
  <si>
    <t>12024</t>
  </si>
  <si>
    <t>むさし証券</t>
  </si>
  <si>
    <t>Musashi Securities</t>
  </si>
  <si>
    <t>130067818</t>
  </si>
  <si>
    <t>NIKKEI 225 OOP P2506-37875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</si>
  <si>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</si>
  <si>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</si>
  <si>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</si>
  <si>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</si>
  <si>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</si>
  <si>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</si>
  <si>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130068318</t>
  </si>
  <si>
    <t>NIKKEI 225 OOP P2506-38375</t>
  </si>
  <si>
    <t>130188518</t>
  </si>
  <si>
    <t>NIKKEI 225 OOP P2506-38500</t>
  </si>
  <si>
    <t>140189218</t>
  </si>
  <si>
    <t>NIKKEI 225 OOP C2506-39250</t>
  </si>
  <si>
    <t>12464</t>
  </si>
  <si>
    <t>広田証券</t>
  </si>
  <si>
    <t>HIROTA SECURITIES</t>
  </si>
  <si>
    <t>140069118</t>
  </si>
  <si>
    <t>NIKKEI 225 OOP C2506-39125</t>
  </si>
  <si>
    <t>11488</t>
  </si>
  <si>
    <t>あかつき証券</t>
  </si>
  <si>
    <t>Akatsuki Securities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</si>
  <si>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</si>
  <si>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</si>
  <si>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</si>
  <si>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</si>
  <si>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</si>
  <si>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</si>
  <si>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12896</t>
  </si>
  <si>
    <t>豊証券</t>
  </si>
  <si>
    <t>The Yutaka Securities</t>
  </si>
  <si>
    <t>140068618</t>
  </si>
  <si>
    <t>NIKKEI 225 OOP C2506-38625</t>
  </si>
  <si>
    <t>140188518</t>
  </si>
  <si>
    <t>NIKKEI 225 OOP C2506-38500</t>
  </si>
  <si>
    <t>11016</t>
  </si>
  <si>
    <t>アイザワ証券</t>
  </si>
  <si>
    <t>AIZAWA SECURITIES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</si>
  <si>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</si>
  <si>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</si>
  <si>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</si>
  <si>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</si>
  <si>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</si>
  <si>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</si>
  <si>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</si>
  <si>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</si>
  <si>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EQOP</t>
  </si>
  <si>
    <t>307171321</t>
  </si>
  <si>
    <t>1321 OOP C2507-39500</t>
  </si>
  <si>
    <t>306111321</t>
  </si>
  <si>
    <t>1321 OOP C2506-38500</t>
  </si>
  <si>
    <t>307181321</t>
  </si>
  <si>
    <t>1321 OOP C2507-40000</t>
  </si>
  <si>
    <t>306131321</t>
  </si>
  <si>
    <t>1321 OOP C2506-39500</t>
  </si>
  <si>
    <t>306121321</t>
  </si>
  <si>
    <t>1321 OOP C2506-39000</t>
  </si>
  <si>
    <t>306129984</t>
  </si>
  <si>
    <t>9984 OOP C2506-8000</t>
  </si>
  <si>
    <t>306177203</t>
  </si>
  <si>
    <t>7203 OOP C2506-2700</t>
  </si>
  <si>
    <t>307218306</t>
  </si>
  <si>
    <t>8306 OOP C2507-2000</t>
  </si>
  <si>
    <t>207188306</t>
  </si>
  <si>
    <t>8306 OOP P2507-1850</t>
  </si>
  <si>
    <t>207198306</t>
  </si>
  <si>
    <t>8306 OOP P2507-1900</t>
  </si>
  <si>
    <t>207208306</t>
  </si>
  <si>
    <t>8306 OOP P2507-1950</t>
  </si>
  <si>
    <t>307188306</t>
  </si>
  <si>
    <t>8306 OOP C2507-1850</t>
  </si>
  <si>
    <t>307198306</t>
  </si>
  <si>
    <t>8306 OOP C2507-1900</t>
  </si>
  <si>
    <t>306141321</t>
  </si>
  <si>
    <t>1321 OOP C2506-40000</t>
  </si>
  <si>
    <t>12240</t>
  </si>
  <si>
    <t>ムームー証券</t>
  </si>
  <si>
    <t>Moomoo Securities Japan</t>
  </si>
  <si>
    <t>207126920</t>
  </si>
  <si>
    <t>6920 OOP P2507-13000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</si>
</sst>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6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29322.0</f>
        <v>29322.0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26319.0</f>
        <v>26319.0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21405.0</f>
        <v>21405.0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15443.0</f>
        <v>15443.0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13814.0</f>
        <v>13814.0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9117.0</f>
        <v>9117.0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6681.0</f>
        <v>6681.0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5355.0</f>
        <v>5355.0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4822.0</f>
        <v>4822.0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3943.0</f>
        <v>3943.0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3309.0</f>
        <v>3309.0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3111.0</f>
        <v>3111.0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2847.0</f>
        <v>2847.0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2604.0</f>
        <v>2604.0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2151.0</f>
        <v>2151.0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1999.0</f>
        <v>1999.0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1825.0</f>
        <v>1825.0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1574.0</f>
        <v>1574.0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1063.0</f>
        <v>1063.0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715.0</f>
        <v>715.0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19</v>
      </c>
      <c r="F29" s="4" t="s">
        <v>20</v>
      </c>
      <c r="G29" s="4" t="s">
        <v>21</v>
      </c>
      <c r="H29" s="5" t="n">
        <f>20193.0</f>
        <v>20193.0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17101.0</f>
        <v>17101.0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22</v>
      </c>
      <c r="F31" s="4" t="s">
        <v>23</v>
      </c>
      <c r="G31" s="4" t="s">
        <v>24</v>
      </c>
      <c r="H31" s="5" t="n">
        <f>14770.0</f>
        <v>14770.0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13604.0</f>
        <v>13604.0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13</v>
      </c>
      <c r="F33" s="4" t="s">
        <v>14</v>
      </c>
      <c r="G33" s="4" t="s">
        <v>15</v>
      </c>
      <c r="H33" s="5" t="n">
        <f>12622.0</f>
        <v>12622.0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28</v>
      </c>
      <c r="F34" s="4" t="s">
        <v>29</v>
      </c>
      <c r="G34" s="4" t="s">
        <v>30</v>
      </c>
      <c r="H34" s="5" t="n">
        <f>6419.0</f>
        <v>6419.0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5736.0</f>
        <v>5736.0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34</v>
      </c>
      <c r="F36" s="4" t="s">
        <v>35</v>
      </c>
      <c r="G36" s="4" t="s">
        <v>36</v>
      </c>
      <c r="H36" s="5" t="n">
        <f>5140.0</f>
        <v>5140.0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37</v>
      </c>
      <c r="F37" s="4" t="s">
        <v>38</v>
      </c>
      <c r="G37" s="4" t="s">
        <v>39</v>
      </c>
      <c r="H37" s="5" t="n">
        <f>4835.0</f>
        <v>4835.0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40</v>
      </c>
      <c r="F38" s="4" t="s">
        <v>41</v>
      </c>
      <c r="G38" s="4" t="s">
        <v>42</v>
      </c>
      <c r="H38" s="5" t="n">
        <f>3502.0</f>
        <v>3502.0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46</v>
      </c>
      <c r="F39" s="4" t="s">
        <v>47</v>
      </c>
      <c r="G39" s="4" t="s">
        <v>48</v>
      </c>
      <c r="H39" s="5" t="n">
        <f>2951.0</f>
        <v>2951.0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43</v>
      </c>
      <c r="F40" s="4" t="s">
        <v>44</v>
      </c>
      <c r="G40" s="4" t="s">
        <v>45</v>
      </c>
      <c r="H40" s="5" t="n">
        <f>2889.0</f>
        <v>2889.0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61</v>
      </c>
      <c r="F41" s="4" t="s">
        <v>62</v>
      </c>
      <c r="G41" s="4" t="s">
        <v>63</v>
      </c>
      <c r="H41" s="5" t="n">
        <f>2108.0</f>
        <v>2108.0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52</v>
      </c>
      <c r="F42" s="4" t="s">
        <v>53</v>
      </c>
      <c r="G42" s="4" t="s">
        <v>54</v>
      </c>
      <c r="H42" s="5" t="n">
        <f>1917.0</f>
        <v>1917.0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55</v>
      </c>
      <c r="F43" s="4" t="s">
        <v>56</v>
      </c>
      <c r="G43" s="4" t="s">
        <v>57</v>
      </c>
      <c r="H43" s="5" t="n">
        <f>1838.0</f>
        <v>1838.0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58</v>
      </c>
      <c r="F44" s="4" t="s">
        <v>59</v>
      </c>
      <c r="G44" s="4" t="s">
        <v>60</v>
      </c>
      <c r="H44" s="5" t="n">
        <f>1603.0</f>
        <v>1603.0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64</v>
      </c>
      <c r="F45" s="4" t="s">
        <v>65</v>
      </c>
      <c r="G45" s="4" t="s">
        <v>66</v>
      </c>
      <c r="H45" s="5" t="n">
        <f>580.0</f>
        <v>580.0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75</v>
      </c>
      <c r="F46" s="4" t="s">
        <v>76</v>
      </c>
      <c r="G46" s="4" t="s">
        <v>77</v>
      </c>
      <c r="H46" s="5" t="n">
        <f>571.0</f>
        <v>571.0</v>
      </c>
    </row>
    <row r="47">
      <c r="A47" s="3" t="s">
        <v>10</v>
      </c>
      <c r="B47" s="4" t="s">
        <v>73</v>
      </c>
      <c r="C47" s="4" t="s">
        <v>74</v>
      </c>
      <c r="D47" s="3" t="n">
        <v>19.0</v>
      </c>
      <c r="E47" s="4" t="s">
        <v>78</v>
      </c>
      <c r="F47" s="4" t="s">
        <v>79</v>
      </c>
      <c r="G47" s="4" t="s">
        <v>80</v>
      </c>
      <c r="H47" s="5" t="n">
        <f>436.0</f>
        <v>436.0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70</v>
      </c>
      <c r="F48" s="4" t="s">
        <v>71</v>
      </c>
      <c r="G48" s="4" t="s">
        <v>72</v>
      </c>
      <c r="H48" s="5" t="n">
        <f>188.0</f>
        <v>188.0</v>
      </c>
    </row>
    <row r="49">
      <c r="A49" s="3" t="s">
        <v>81</v>
      </c>
      <c r="B49" s="4" t="s">
        <v>82</v>
      </c>
      <c r="C49" s="4" t="s">
        <v>83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274406.0</f>
        <v>274406.0</v>
      </c>
    </row>
    <row r="50">
      <c r="A50" s="3" t="s">
        <v>81</v>
      </c>
      <c r="B50" s="4" t="s">
        <v>82</v>
      </c>
      <c r="C50" s="4" t="s">
        <v>83</v>
      </c>
      <c r="D50" s="3" t="n">
        <v>2.0</v>
      </c>
      <c r="E50" s="4" t="s">
        <v>16</v>
      </c>
      <c r="F50" s="4" t="s">
        <v>17</v>
      </c>
      <c r="G50" s="4" t="s">
        <v>18</v>
      </c>
      <c r="H50" s="5" t="n">
        <f>186153.0</f>
        <v>186153.0</v>
      </c>
    </row>
    <row r="51">
      <c r="A51" s="3" t="s">
        <v>81</v>
      </c>
      <c r="B51" s="4" t="s">
        <v>82</v>
      </c>
      <c r="C51" s="4" t="s">
        <v>83</v>
      </c>
      <c r="D51" s="3" t="n">
        <v>3.0</v>
      </c>
      <c r="E51" s="4" t="s">
        <v>31</v>
      </c>
      <c r="F51" s="4" t="s">
        <v>32</v>
      </c>
      <c r="G51" s="4" t="s">
        <v>33</v>
      </c>
      <c r="H51" s="5" t="n">
        <f>39367.0</f>
        <v>39367.0</v>
      </c>
    </row>
    <row r="52">
      <c r="A52" s="3" t="s">
        <v>81</v>
      </c>
      <c r="B52" s="4" t="s">
        <v>82</v>
      </c>
      <c r="C52" s="4" t="s">
        <v>83</v>
      </c>
      <c r="D52" s="3" t="n">
        <v>4.0</v>
      </c>
      <c r="E52" s="4" t="s">
        <v>64</v>
      </c>
      <c r="F52" s="4" t="s">
        <v>65</v>
      </c>
      <c r="G52" s="4" t="s">
        <v>66</v>
      </c>
      <c r="H52" s="5" t="n">
        <f>33063.0</f>
        <v>33063.0</v>
      </c>
    </row>
    <row r="53">
      <c r="A53" s="3" t="s">
        <v>81</v>
      </c>
      <c r="B53" s="4" t="s">
        <v>82</v>
      </c>
      <c r="C53" s="4" t="s">
        <v>83</v>
      </c>
      <c r="D53" s="3" t="n">
        <v>5.0</v>
      </c>
      <c r="E53" s="4" t="s">
        <v>49</v>
      </c>
      <c r="F53" s="4" t="s">
        <v>50</v>
      </c>
      <c r="G53" s="4" t="s">
        <v>51</v>
      </c>
      <c r="H53" s="5" t="n">
        <f>26820.0</f>
        <v>26820.0</v>
      </c>
    </row>
    <row r="54">
      <c r="A54" s="3" t="s">
        <v>81</v>
      </c>
      <c r="B54" s="4" t="s">
        <v>82</v>
      </c>
      <c r="C54" s="4" t="s">
        <v>83</v>
      </c>
      <c r="D54" s="3" t="n">
        <v>6.0</v>
      </c>
      <c r="E54" s="4" t="s">
        <v>67</v>
      </c>
      <c r="F54" s="4" t="s">
        <v>68</v>
      </c>
      <c r="G54" s="4" t="s">
        <v>69</v>
      </c>
      <c r="H54" s="5" t="n">
        <f>23934.0</f>
        <v>23934.0</v>
      </c>
    </row>
    <row r="55">
      <c r="A55" s="3" t="s">
        <v>81</v>
      </c>
      <c r="B55" s="4" t="s">
        <v>82</v>
      </c>
      <c r="C55" s="4" t="s">
        <v>83</v>
      </c>
      <c r="D55" s="3" t="n">
        <v>7.0</v>
      </c>
      <c r="E55" s="4" t="s">
        <v>70</v>
      </c>
      <c r="F55" s="4" t="s">
        <v>71</v>
      </c>
      <c r="G55" s="4" t="s">
        <v>72</v>
      </c>
      <c r="H55" s="5" t="n">
        <f>22304.0</f>
        <v>22304.0</v>
      </c>
    </row>
    <row r="56">
      <c r="A56" s="3" t="s">
        <v>81</v>
      </c>
      <c r="B56" s="4" t="s">
        <v>82</v>
      </c>
      <c r="C56" s="4" t="s">
        <v>83</v>
      </c>
      <c r="D56" s="3" t="n">
        <v>8.0</v>
      </c>
      <c r="E56" s="4" t="s">
        <v>58</v>
      </c>
      <c r="F56" s="4" t="s">
        <v>59</v>
      </c>
      <c r="G56" s="4" t="s">
        <v>60</v>
      </c>
      <c r="H56" s="5" t="n">
        <f>15918.0</f>
        <v>15918.0</v>
      </c>
    </row>
    <row r="57">
      <c r="A57" s="3" t="s">
        <v>81</v>
      </c>
      <c r="B57" s="4" t="s">
        <v>82</v>
      </c>
      <c r="C57" s="4" t="s">
        <v>83</v>
      </c>
      <c r="D57" s="3" t="n">
        <v>9.0</v>
      </c>
      <c r="E57" s="4" t="s">
        <v>61</v>
      </c>
      <c r="F57" s="4" t="s">
        <v>62</v>
      </c>
      <c r="G57" s="4" t="s">
        <v>63</v>
      </c>
      <c r="H57" s="5" t="n">
        <f>11791.0</f>
        <v>11791.0</v>
      </c>
    </row>
    <row r="58">
      <c r="A58" s="3" t="s">
        <v>81</v>
      </c>
      <c r="B58" s="4" t="s">
        <v>82</v>
      </c>
      <c r="C58" s="4" t="s">
        <v>83</v>
      </c>
      <c r="D58" s="3" t="n">
        <v>10.0</v>
      </c>
      <c r="E58" s="4" t="s">
        <v>52</v>
      </c>
      <c r="F58" s="4" t="s">
        <v>53</v>
      </c>
      <c r="G58" s="4" t="s">
        <v>54</v>
      </c>
      <c r="H58" s="5" t="n">
        <f>8106.0</f>
        <v>8106.0</v>
      </c>
    </row>
    <row r="59">
      <c r="A59" s="3" t="s">
        <v>81</v>
      </c>
      <c r="B59" s="4" t="s">
        <v>82</v>
      </c>
      <c r="C59" s="4" t="s">
        <v>83</v>
      </c>
      <c r="D59" s="3" t="n">
        <v>11.0</v>
      </c>
      <c r="E59" s="4" t="s">
        <v>37</v>
      </c>
      <c r="F59" s="4" t="s">
        <v>38</v>
      </c>
      <c r="G59" s="4" t="s">
        <v>39</v>
      </c>
      <c r="H59" s="5" t="n">
        <f>7748.0</f>
        <v>7748.0</v>
      </c>
    </row>
    <row r="60">
      <c r="A60" s="3" t="s">
        <v>81</v>
      </c>
      <c r="B60" s="4" t="s">
        <v>82</v>
      </c>
      <c r="C60" s="4" t="s">
        <v>83</v>
      </c>
      <c r="D60" s="3" t="n">
        <v>12.0</v>
      </c>
      <c r="E60" s="4" t="s">
        <v>22</v>
      </c>
      <c r="F60" s="4" t="s">
        <v>23</v>
      </c>
      <c r="G60" s="4" t="s">
        <v>24</v>
      </c>
      <c r="H60" s="5" t="n">
        <f>6693.0</f>
        <v>6693.0</v>
      </c>
    </row>
    <row r="61">
      <c r="A61" s="3" t="s">
        <v>81</v>
      </c>
      <c r="B61" s="4" t="s">
        <v>82</v>
      </c>
      <c r="C61" s="4" t="s">
        <v>83</v>
      </c>
      <c r="D61" s="3" t="n">
        <v>13.0</v>
      </c>
      <c r="E61" s="4" t="s">
        <v>34</v>
      </c>
      <c r="F61" s="4" t="s">
        <v>35</v>
      </c>
      <c r="G61" s="4" t="s">
        <v>36</v>
      </c>
      <c r="H61" s="5" t="n">
        <f>5813.0</f>
        <v>5813.0</v>
      </c>
    </row>
    <row r="62">
      <c r="A62" s="3" t="s">
        <v>81</v>
      </c>
      <c r="B62" s="4" t="s">
        <v>82</v>
      </c>
      <c r="C62" s="4" t="s">
        <v>83</v>
      </c>
      <c r="D62" s="3" t="n">
        <v>14.0</v>
      </c>
      <c r="E62" s="4" t="s">
        <v>28</v>
      </c>
      <c r="F62" s="4" t="s">
        <v>29</v>
      </c>
      <c r="G62" s="4" t="s">
        <v>30</v>
      </c>
      <c r="H62" s="5" t="n">
        <f>5658.0</f>
        <v>5658.0</v>
      </c>
    </row>
    <row r="63">
      <c r="A63" s="3" t="s">
        <v>81</v>
      </c>
      <c r="B63" s="4" t="s">
        <v>82</v>
      </c>
      <c r="C63" s="4" t="s">
        <v>83</v>
      </c>
      <c r="D63" s="3" t="n">
        <v>15.0</v>
      </c>
      <c r="E63" s="4" t="s">
        <v>84</v>
      </c>
      <c r="F63" s="4" t="s">
        <v>85</v>
      </c>
      <c r="G63" s="4" t="s">
        <v>86</v>
      </c>
      <c r="H63" s="5" t="n">
        <f>5493.0</f>
        <v>5493.0</v>
      </c>
    </row>
    <row r="64">
      <c r="A64" s="3" t="s">
        <v>81</v>
      </c>
      <c r="B64" s="4" t="s">
        <v>82</v>
      </c>
      <c r="C64" s="4" t="s">
        <v>83</v>
      </c>
      <c r="D64" s="3" t="n">
        <v>16.0</v>
      </c>
      <c r="E64" s="4" t="s">
        <v>87</v>
      </c>
      <c r="F64" s="4" t="s">
        <v>88</v>
      </c>
      <c r="G64" s="4" t="s">
        <v>89</v>
      </c>
      <c r="H64" s="5" t="n">
        <f>4697.0</f>
        <v>4697.0</v>
      </c>
    </row>
    <row r="65">
      <c r="A65" s="3" t="s">
        <v>81</v>
      </c>
      <c r="B65" s="4" t="s">
        <v>82</v>
      </c>
      <c r="C65" s="4" t="s">
        <v>83</v>
      </c>
      <c r="D65" s="3" t="n">
        <v>17.0</v>
      </c>
      <c r="E65" s="4" t="s">
        <v>90</v>
      </c>
      <c r="F65" s="4" t="s">
        <v>91</v>
      </c>
      <c r="G65" s="4" t="s">
        <v>92</v>
      </c>
      <c r="H65" s="5" t="n">
        <f>3766.0</f>
        <v>3766.0</v>
      </c>
    </row>
    <row r="66">
      <c r="A66" s="3" t="s">
        <v>81</v>
      </c>
      <c r="B66" s="4" t="s">
        <v>82</v>
      </c>
      <c r="C66" s="4" t="s">
        <v>83</v>
      </c>
      <c r="D66" s="3" t="n">
        <v>18.0</v>
      </c>
      <c r="E66" s="4" t="s">
        <v>19</v>
      </c>
      <c r="F66" s="4" t="s">
        <v>20</v>
      </c>
      <c r="G66" s="4" t="s">
        <v>21</v>
      </c>
      <c r="H66" s="5" t="n">
        <f>2248.0</f>
        <v>2248.0</v>
      </c>
    </row>
    <row r="67">
      <c r="A67" s="3" t="s">
        <v>81</v>
      </c>
      <c r="B67" s="4" t="s">
        <v>82</v>
      </c>
      <c r="C67" s="4" t="s">
        <v>83</v>
      </c>
      <c r="D67" s="3" t="n">
        <v>19.0</v>
      </c>
      <c r="E67" s="4" t="s">
        <v>43</v>
      </c>
      <c r="F67" s="4" t="s">
        <v>44</v>
      </c>
      <c r="G67" s="4" t="s">
        <v>45</v>
      </c>
      <c r="H67" s="5" t="n">
        <f>2233.0</f>
        <v>2233.0</v>
      </c>
    </row>
    <row r="68">
      <c r="A68" s="3" t="s">
        <v>81</v>
      </c>
      <c r="B68" s="4" t="s">
        <v>82</v>
      </c>
      <c r="C68" s="4" t="s">
        <v>83</v>
      </c>
      <c r="D68" s="3" t="n">
        <v>20.0</v>
      </c>
      <c r="E68" s="4" t="s">
        <v>93</v>
      </c>
      <c r="F68" s="4" t="s">
        <v>94</v>
      </c>
      <c r="G68" s="4" t="s">
        <v>95</v>
      </c>
      <c r="H68" s="5" t="n">
        <f>1498.0</f>
        <v>1498.0</v>
      </c>
    </row>
    <row r="69">
      <c r="A69" s="3" t="s">
        <v>81</v>
      </c>
      <c r="B69" s="4" t="s">
        <v>96</v>
      </c>
      <c r="C69" s="4" t="s">
        <v>97</v>
      </c>
      <c r="D69" s="3" t="n">
        <v>1.0</v>
      </c>
      <c r="E69" s="4" t="s">
        <v>16</v>
      </c>
      <c r="F69" s="4" t="s">
        <v>17</v>
      </c>
      <c r="G69" s="4" t="s">
        <v>18</v>
      </c>
      <c r="H69" s="5" t="n">
        <f>3540.0</f>
        <v>3540.0</v>
      </c>
    </row>
    <row r="70">
      <c r="A70" s="3" t="s">
        <v>81</v>
      </c>
      <c r="B70" s="4" t="s">
        <v>96</v>
      </c>
      <c r="C70" s="4" t="s">
        <v>97</v>
      </c>
      <c r="D70" s="3" t="n">
        <v>2.0</v>
      </c>
      <c r="E70" s="4" t="s">
        <v>13</v>
      </c>
      <c r="F70" s="4" t="s">
        <v>14</v>
      </c>
      <c r="G70" s="4" t="s">
        <v>15</v>
      </c>
      <c r="H70" s="5" t="n">
        <f>3112.0</f>
        <v>3112.0</v>
      </c>
    </row>
    <row r="71">
      <c r="A71" s="3" t="s">
        <v>81</v>
      </c>
      <c r="B71" s="4" t="s">
        <v>96</v>
      </c>
      <c r="C71" s="4" t="s">
        <v>97</v>
      </c>
      <c r="D71" s="3" t="n">
        <v>3.0</v>
      </c>
      <c r="E71" s="4" t="s">
        <v>64</v>
      </c>
      <c r="F71" s="4" t="s">
        <v>65</v>
      </c>
      <c r="G71" s="4" t="s">
        <v>66</v>
      </c>
      <c r="H71" s="5" t="n">
        <f>761.0</f>
        <v>761.0</v>
      </c>
    </row>
    <row r="72">
      <c r="A72" s="3" t="s">
        <v>81</v>
      </c>
      <c r="B72" s="4" t="s">
        <v>96</v>
      </c>
      <c r="C72" s="4" t="s">
        <v>97</v>
      </c>
      <c r="D72" s="3" t="n">
        <v>4.0</v>
      </c>
      <c r="E72" s="4" t="s">
        <v>67</v>
      </c>
      <c r="F72" s="4" t="s">
        <v>68</v>
      </c>
      <c r="G72" s="4" t="s">
        <v>69</v>
      </c>
      <c r="H72" s="5" t="n">
        <f>582.0</f>
        <v>582.0</v>
      </c>
    </row>
    <row r="73">
      <c r="A73" s="3" t="s">
        <v>81</v>
      </c>
      <c r="B73" s="4" t="s">
        <v>96</v>
      </c>
      <c r="C73" s="4" t="s">
        <v>97</v>
      </c>
      <c r="D73" s="3" t="n">
        <v>5.0</v>
      </c>
      <c r="E73" s="4" t="s">
        <v>84</v>
      </c>
      <c r="F73" s="4" t="s">
        <v>85</v>
      </c>
      <c r="G73" s="4" t="s">
        <v>86</v>
      </c>
      <c r="H73" s="5" t="n">
        <f>296.0</f>
        <v>296.0</v>
      </c>
    </row>
    <row r="74">
      <c r="A74" s="3" t="s">
        <v>81</v>
      </c>
      <c r="B74" s="4" t="s">
        <v>96</v>
      </c>
      <c r="C74" s="4" t="s">
        <v>97</v>
      </c>
      <c r="D74" s="3" t="n">
        <v>6.0</v>
      </c>
      <c r="E74" s="4" t="s">
        <v>90</v>
      </c>
      <c r="F74" s="4" t="s">
        <v>91</v>
      </c>
      <c r="G74" s="4" t="s">
        <v>92</v>
      </c>
      <c r="H74" s="5" t="n">
        <f>211.0</f>
        <v>211.0</v>
      </c>
    </row>
    <row r="75">
      <c r="A75" s="3" t="s">
        <v>81</v>
      </c>
      <c r="B75" s="4" t="s">
        <v>96</v>
      </c>
      <c r="C75" s="4" t="s">
        <v>97</v>
      </c>
      <c r="D75" s="3" t="n">
        <v>7.0</v>
      </c>
      <c r="E75" s="4" t="s">
        <v>87</v>
      </c>
      <c r="F75" s="4" t="s">
        <v>88</v>
      </c>
      <c r="G75" s="4" t="s">
        <v>89</v>
      </c>
      <c r="H75" s="5" t="n">
        <f>181.0</f>
        <v>181.0</v>
      </c>
    </row>
    <row r="76">
      <c r="A76" s="3" t="s">
        <v>81</v>
      </c>
      <c r="B76" s="4" t="s">
        <v>96</v>
      </c>
      <c r="C76" s="4" t="s">
        <v>97</v>
      </c>
      <c r="D76" s="3" t="n">
        <v>8.0</v>
      </c>
      <c r="E76" s="4" t="s">
        <v>31</v>
      </c>
      <c r="F76" s="4" t="s">
        <v>32</v>
      </c>
      <c r="G76" s="4" t="s">
        <v>33</v>
      </c>
      <c r="H76" s="5" t="n">
        <f>154.0</f>
        <v>154.0</v>
      </c>
    </row>
    <row r="77">
      <c r="A77" s="3" t="s">
        <v>81</v>
      </c>
      <c r="B77" s="4" t="s">
        <v>96</v>
      </c>
      <c r="C77" s="4" t="s">
        <v>97</v>
      </c>
      <c r="D77" s="3" t="n">
        <v>9.0</v>
      </c>
      <c r="E77" s="4" t="s">
        <v>70</v>
      </c>
      <c r="F77" s="4" t="s">
        <v>71</v>
      </c>
      <c r="G77" s="4" t="s">
        <v>72</v>
      </c>
      <c r="H77" s="5" t="n">
        <f>100.0</f>
        <v>100.0</v>
      </c>
    </row>
    <row r="78">
      <c r="A78" s="3" t="s">
        <v>81</v>
      </c>
      <c r="B78" s="4" t="s">
        <v>96</v>
      </c>
      <c r="C78" s="4" t="s">
        <v>97</v>
      </c>
      <c r="D78" s="3" t="n">
        <v>10.0</v>
      </c>
      <c r="E78" s="4" t="s">
        <v>93</v>
      </c>
      <c r="F78" s="4" t="s">
        <v>94</v>
      </c>
      <c r="G78" s="4" t="s">
        <v>95</v>
      </c>
      <c r="H78" s="5" t="n">
        <f>58.0</f>
        <v>58.0</v>
      </c>
    </row>
    <row r="79">
      <c r="A79" s="3" t="s">
        <v>81</v>
      </c>
      <c r="B79" s="4" t="s">
        <v>96</v>
      </c>
      <c r="C79" s="4" t="s">
        <v>97</v>
      </c>
      <c r="D79" s="3" t="n">
        <v>11.0</v>
      </c>
      <c r="E79" s="4" t="s">
        <v>58</v>
      </c>
      <c r="F79" s="4" t="s">
        <v>59</v>
      </c>
      <c r="G79" s="4" t="s">
        <v>60</v>
      </c>
      <c r="H79" s="5" t="n">
        <f>50.0</f>
        <v>50.0</v>
      </c>
    </row>
    <row r="80">
      <c r="A80" s="3" t="s">
        <v>81</v>
      </c>
      <c r="B80" s="4" t="s">
        <v>96</v>
      </c>
      <c r="C80" s="4" t="s">
        <v>97</v>
      </c>
      <c r="D80" s="3" t="n">
        <v>12.0</v>
      </c>
      <c r="E80" s="4" t="s">
        <v>61</v>
      </c>
      <c r="F80" s="4" t="s">
        <v>62</v>
      </c>
      <c r="G80" s="4" t="s">
        <v>63</v>
      </c>
      <c r="H80" s="5" t="n">
        <f>40.0</f>
        <v>40.0</v>
      </c>
    </row>
    <row r="81">
      <c r="A81" s="3" t="s">
        <v>81</v>
      </c>
      <c r="B81" s="4" t="s">
        <v>96</v>
      </c>
      <c r="C81" s="4" t="s">
        <v>97</v>
      </c>
      <c r="D81" s="3" t="n">
        <v>13.0</v>
      </c>
      <c r="E81" s="4" t="s">
        <v>78</v>
      </c>
      <c r="F81" s="4" t="s">
        <v>79</v>
      </c>
      <c r="G81" s="4" t="s">
        <v>80</v>
      </c>
      <c r="H81" s="5" t="n">
        <f>13.0</f>
        <v>13.0</v>
      </c>
    </row>
    <row r="82">
      <c r="A82" s="3" t="s">
        <v>81</v>
      </c>
      <c r="B82" s="4" t="s">
        <v>96</v>
      </c>
      <c r="C82" s="4" t="s">
        <v>97</v>
      </c>
      <c r="D82" s="3" t="n">
        <v>14.0</v>
      </c>
      <c r="E82" s="4" t="s">
        <v>75</v>
      </c>
      <c r="F82" s="4" t="s">
        <v>76</v>
      </c>
      <c r="G82" s="4" t="s">
        <v>77</v>
      </c>
      <c r="H82" s="5" t="n">
        <f>5.0</f>
        <v>5.0</v>
      </c>
    </row>
    <row r="83">
      <c r="A83" s="3" t="s">
        <v>81</v>
      </c>
      <c r="B83" s="4" t="s">
        <v>96</v>
      </c>
      <c r="C83" s="4" t="s">
        <v>97</v>
      </c>
      <c r="D83" s="3" t="n">
        <v>15.0</v>
      </c>
      <c r="E83" s="4" t="s">
        <v>28</v>
      </c>
      <c r="F83" s="4" t="s">
        <v>29</v>
      </c>
      <c r="G83" s="4" t="s">
        <v>30</v>
      </c>
      <c r="H83" s="5" t="n">
        <f>3.0</f>
        <v>3.0</v>
      </c>
    </row>
    <row r="84">
      <c r="A84" s="3" t="s">
        <v>81</v>
      </c>
      <c r="B84" s="4" t="s">
        <v>96</v>
      </c>
      <c r="C84" s="4" t="s">
        <v>97</v>
      </c>
      <c r="D84" s="3" t="n">
        <v>16.0</v>
      </c>
      <c r="E84" s="4" t="s">
        <v>98</v>
      </c>
      <c r="F84" s="4" t="s">
        <v>99</v>
      </c>
      <c r="G84" s="4" t="s">
        <v>100</v>
      </c>
      <c r="H84" s="5" t="n">
        <f>2.0</f>
        <v>2.0</v>
      </c>
    </row>
    <row r="85">
      <c r="A85" s="3" t="s">
        <v>81</v>
      </c>
      <c r="B85" s="4" t="s">
        <v>96</v>
      </c>
      <c r="C85" s="4" t="s">
        <v>97</v>
      </c>
      <c r="D85" s="3" t="n">
        <v>16.0</v>
      </c>
      <c r="E85" s="4" t="s">
        <v>101</v>
      </c>
      <c r="F85" s="4" t="s">
        <v>102</v>
      </c>
      <c r="G85" s="4" t="s">
        <v>103</v>
      </c>
      <c r="H85" s="5" t="n">
        <f>2.0</f>
        <v>2.0</v>
      </c>
    </row>
    <row r="86">
      <c r="A86" s="3" t="s">
        <v>81</v>
      </c>
      <c r="B86" s="4" t="s">
        <v>104</v>
      </c>
      <c r="C86" s="4" t="s">
        <v>105</v>
      </c>
      <c r="D86" s="3" t="n">
        <v>1.0</v>
      </c>
      <c r="E86" s="4" t="s">
        <v>16</v>
      </c>
      <c r="F86" s="4" t="s">
        <v>17</v>
      </c>
      <c r="G86" s="4" t="s">
        <v>18</v>
      </c>
      <c r="H86" s="5" t="n">
        <f>94.0</f>
        <v>94.0</v>
      </c>
    </row>
    <row r="87">
      <c r="A87" s="3" t="s">
        <v>81</v>
      </c>
      <c r="B87" s="4" t="s">
        <v>104</v>
      </c>
      <c r="C87" s="4" t="s">
        <v>105</v>
      </c>
      <c r="D87" s="3" t="n">
        <v>2.0</v>
      </c>
      <c r="E87" s="4" t="s">
        <v>13</v>
      </c>
      <c r="F87" s="4" t="s">
        <v>14</v>
      </c>
      <c r="G87" s="4" t="s">
        <v>15</v>
      </c>
      <c r="H87" s="5" t="n">
        <f>38.0</f>
        <v>38.0</v>
      </c>
    </row>
    <row r="88">
      <c r="A88" s="3" t="s">
        <v>81</v>
      </c>
      <c r="B88" s="4" t="s">
        <v>104</v>
      </c>
      <c r="C88" s="4" t="s">
        <v>105</v>
      </c>
      <c r="D88" s="3" t="n">
        <v>3.0</v>
      </c>
      <c r="E88" s="4" t="s">
        <v>90</v>
      </c>
      <c r="F88" s="4" t="s">
        <v>91</v>
      </c>
      <c r="G88" s="4" t="s">
        <v>92</v>
      </c>
      <c r="H88" s="5" t="n">
        <f>24.0</f>
        <v>24.0</v>
      </c>
    </row>
    <row r="89">
      <c r="A89" s="3" t="s">
        <v>81</v>
      </c>
      <c r="B89" s="4" t="s">
        <v>104</v>
      </c>
      <c r="C89" s="4" t="s">
        <v>105</v>
      </c>
      <c r="D89" s="3" t="n">
        <v>4.0</v>
      </c>
      <c r="E89" s="4" t="s">
        <v>70</v>
      </c>
      <c r="F89" s="4" t="s">
        <v>71</v>
      </c>
      <c r="G89" s="4" t="s">
        <v>72</v>
      </c>
      <c r="H89" s="5" t="n">
        <f>23.0</f>
        <v>23.0</v>
      </c>
    </row>
    <row r="90">
      <c r="A90" s="3" t="s">
        <v>81</v>
      </c>
      <c r="B90" s="4" t="s">
        <v>104</v>
      </c>
      <c r="C90" s="4" t="s">
        <v>105</v>
      </c>
      <c r="D90" s="3" t="n">
        <v>5.0</v>
      </c>
      <c r="E90" s="4" t="s">
        <v>67</v>
      </c>
      <c r="F90" s="4" t="s">
        <v>68</v>
      </c>
      <c r="G90" s="4" t="s">
        <v>69</v>
      </c>
      <c r="H90" s="5" t="n">
        <f>19.0</f>
        <v>19.0</v>
      </c>
    </row>
    <row r="91">
      <c r="A91" s="3" t="s">
        <v>81</v>
      </c>
      <c r="B91" s="4" t="s">
        <v>104</v>
      </c>
      <c r="C91" s="4" t="s">
        <v>105</v>
      </c>
      <c r="D91" s="3" t="n">
        <v>6.0</v>
      </c>
      <c r="E91" s="4" t="s">
        <v>64</v>
      </c>
      <c r="F91" s="4" t="s">
        <v>65</v>
      </c>
      <c r="G91" s="4" t="s">
        <v>66</v>
      </c>
      <c r="H91" s="5" t="n">
        <f>17.0</f>
        <v>17.0</v>
      </c>
    </row>
    <row r="92">
      <c r="A92" s="3" t="s">
        <v>81</v>
      </c>
      <c r="B92" s="4" t="s">
        <v>104</v>
      </c>
      <c r="C92" s="4" t="s">
        <v>105</v>
      </c>
      <c r="D92" s="3" t="n">
        <v>7.0</v>
      </c>
      <c r="E92" s="4" t="s">
        <v>84</v>
      </c>
      <c r="F92" s="4" t="s">
        <v>85</v>
      </c>
      <c r="G92" s="4" t="s">
        <v>86</v>
      </c>
      <c r="H92" s="5" t="n">
        <f>8.0</f>
        <v>8.0</v>
      </c>
    </row>
    <row r="93">
      <c r="A93" s="3" t="s">
        <v>81</v>
      </c>
      <c r="B93" s="4" t="s">
        <v>104</v>
      </c>
      <c r="C93" s="4" t="s">
        <v>105</v>
      </c>
      <c r="D93" s="3" t="n">
        <v>8.0</v>
      </c>
      <c r="E93" s="4" t="s">
        <v>87</v>
      </c>
      <c r="F93" s="4" t="s">
        <v>88</v>
      </c>
      <c r="G93" s="4" t="s">
        <v>89</v>
      </c>
      <c r="H93" s="5" t="n">
        <f>3.0</f>
        <v>3.0</v>
      </c>
    </row>
    <row r="94">
      <c r="A94" s="3" t="s">
        <v>81</v>
      </c>
      <c r="B94" s="4" t="s">
        <v>104</v>
      </c>
      <c r="C94" s="4" t="s">
        <v>105</v>
      </c>
      <c r="D94" s="3" t="n">
        <v>9.0</v>
      </c>
      <c r="E94" s="4" t="s">
        <v>34</v>
      </c>
      <c r="F94" s="4" t="s">
        <v>35</v>
      </c>
      <c r="G94" s="4" t="s">
        <v>36</v>
      </c>
      <c r="H94" s="5" t="n">
        <f>1.0</f>
        <v>1.0</v>
      </c>
    </row>
    <row r="95">
      <c r="A95" s="3" t="s">
        <v>81</v>
      </c>
      <c r="B95" s="4" t="s">
        <v>104</v>
      </c>
      <c r="C95" s="4" t="s">
        <v>105</v>
      </c>
      <c r="D95" s="3" t="n">
        <v>9.0</v>
      </c>
      <c r="E95" s="4" t="s">
        <v>78</v>
      </c>
      <c r="F95" s="4" t="s">
        <v>79</v>
      </c>
      <c r="G95" s="4" t="s">
        <v>80</v>
      </c>
      <c r="H95" s="5" t="n">
        <f>1.0</f>
        <v>1.0</v>
      </c>
    </row>
    <row r="96">
      <c r="A96" s="3" t="s">
        <v>106</v>
      </c>
      <c r="B96" s="4" t="s">
        <v>107</v>
      </c>
      <c r="C96" s="4" t="s">
        <v>108</v>
      </c>
      <c r="D96" s="3" t="n">
        <v>1.0</v>
      </c>
      <c r="E96" s="4" t="s">
        <v>19</v>
      </c>
      <c r="F96" s="4" t="s">
        <v>20</v>
      </c>
      <c r="G96" s="4" t="s">
        <v>21</v>
      </c>
      <c r="H96" s="5" t="n">
        <f>53631.0</f>
        <v>53631.0</v>
      </c>
    </row>
    <row r="97">
      <c r="A97" s="3" t="s">
        <v>106</v>
      </c>
      <c r="B97" s="4" t="s">
        <v>107</v>
      </c>
      <c r="C97" s="4" t="s">
        <v>108</v>
      </c>
      <c r="D97" s="3" t="n">
        <v>2.0</v>
      </c>
      <c r="E97" s="4" t="s">
        <v>16</v>
      </c>
      <c r="F97" s="4" t="s">
        <v>17</v>
      </c>
      <c r="G97" s="4" t="s">
        <v>18</v>
      </c>
      <c r="H97" s="5" t="n">
        <f>36674.0</f>
        <v>36674.0</v>
      </c>
    </row>
    <row r="98">
      <c r="A98" s="3" t="s">
        <v>106</v>
      </c>
      <c r="B98" s="4" t="s">
        <v>107</v>
      </c>
      <c r="C98" s="4" t="s">
        <v>108</v>
      </c>
      <c r="D98" s="3" t="n">
        <v>3.0</v>
      </c>
      <c r="E98" s="4" t="s">
        <v>34</v>
      </c>
      <c r="F98" s="4" t="s">
        <v>35</v>
      </c>
      <c r="G98" s="4" t="s">
        <v>36</v>
      </c>
      <c r="H98" s="5" t="n">
        <f>36497.0</f>
        <v>36497.0</v>
      </c>
    </row>
    <row r="99">
      <c r="A99" s="3" t="s">
        <v>106</v>
      </c>
      <c r="B99" s="4" t="s">
        <v>107</v>
      </c>
      <c r="C99" s="4" t="s">
        <v>108</v>
      </c>
      <c r="D99" s="3" t="n">
        <v>4.0</v>
      </c>
      <c r="E99" s="4" t="s">
        <v>13</v>
      </c>
      <c r="F99" s="4" t="s">
        <v>14</v>
      </c>
      <c r="G99" s="4" t="s">
        <v>15</v>
      </c>
      <c r="H99" s="5" t="n">
        <f>30554.0</f>
        <v>30554.0</v>
      </c>
    </row>
    <row r="100">
      <c r="A100" s="3" t="s">
        <v>106</v>
      </c>
      <c r="B100" s="4" t="s">
        <v>107</v>
      </c>
      <c r="C100" s="4" t="s">
        <v>108</v>
      </c>
      <c r="D100" s="3" t="n">
        <v>5.0</v>
      </c>
      <c r="E100" s="4" t="s">
        <v>52</v>
      </c>
      <c r="F100" s="4" t="s">
        <v>53</v>
      </c>
      <c r="G100" s="4" t="s">
        <v>54</v>
      </c>
      <c r="H100" s="5" t="n">
        <f>26485.0</f>
        <v>26485.0</v>
      </c>
    </row>
    <row r="101">
      <c r="A101" s="3" t="s">
        <v>106</v>
      </c>
      <c r="B101" s="4" t="s">
        <v>107</v>
      </c>
      <c r="C101" s="4" t="s">
        <v>108</v>
      </c>
      <c r="D101" s="3" t="n">
        <v>6.0</v>
      </c>
      <c r="E101" s="4" t="s">
        <v>37</v>
      </c>
      <c r="F101" s="4" t="s">
        <v>38</v>
      </c>
      <c r="G101" s="4" t="s">
        <v>39</v>
      </c>
      <c r="H101" s="5" t="n">
        <f>25679.0</f>
        <v>25679.0</v>
      </c>
    </row>
    <row r="102">
      <c r="A102" s="3" t="s">
        <v>106</v>
      </c>
      <c r="B102" s="4" t="s">
        <v>107</v>
      </c>
      <c r="C102" s="4" t="s">
        <v>108</v>
      </c>
      <c r="D102" s="3" t="n">
        <v>7.0</v>
      </c>
      <c r="E102" s="4" t="s">
        <v>22</v>
      </c>
      <c r="F102" s="4" t="s">
        <v>23</v>
      </c>
      <c r="G102" s="4" t="s">
        <v>24</v>
      </c>
      <c r="H102" s="5" t="n">
        <f>25434.0</f>
        <v>25434.0</v>
      </c>
    </row>
    <row r="103">
      <c r="A103" s="3" t="s">
        <v>106</v>
      </c>
      <c r="B103" s="4" t="s">
        <v>107</v>
      </c>
      <c r="C103" s="4" t="s">
        <v>108</v>
      </c>
      <c r="D103" s="3" t="n">
        <v>8.0</v>
      </c>
      <c r="E103" s="4" t="s">
        <v>28</v>
      </c>
      <c r="F103" s="4" t="s">
        <v>29</v>
      </c>
      <c r="G103" s="4" t="s">
        <v>30</v>
      </c>
      <c r="H103" s="5" t="n">
        <f>24758.0</f>
        <v>24758.0</v>
      </c>
    </row>
    <row r="104">
      <c r="A104" s="3" t="s">
        <v>106</v>
      </c>
      <c r="B104" s="4" t="s">
        <v>107</v>
      </c>
      <c r="C104" s="4" t="s">
        <v>108</v>
      </c>
      <c r="D104" s="3" t="n">
        <v>9.0</v>
      </c>
      <c r="E104" s="4" t="s">
        <v>31</v>
      </c>
      <c r="F104" s="4" t="s">
        <v>32</v>
      </c>
      <c r="G104" s="4" t="s">
        <v>33</v>
      </c>
      <c r="H104" s="5" t="n">
        <f>17430.0</f>
        <v>17430.0</v>
      </c>
    </row>
    <row r="105">
      <c r="A105" s="3" t="s">
        <v>106</v>
      </c>
      <c r="B105" s="4" t="s">
        <v>107</v>
      </c>
      <c r="C105" s="4" t="s">
        <v>108</v>
      </c>
      <c r="D105" s="3" t="n">
        <v>10.0</v>
      </c>
      <c r="E105" s="4" t="s">
        <v>58</v>
      </c>
      <c r="F105" s="4" t="s">
        <v>59</v>
      </c>
      <c r="G105" s="4" t="s">
        <v>60</v>
      </c>
      <c r="H105" s="5" t="n">
        <f>11731.0</f>
        <v>11731.0</v>
      </c>
    </row>
    <row r="106">
      <c r="A106" s="3" t="s">
        <v>106</v>
      </c>
      <c r="B106" s="4" t="s">
        <v>107</v>
      </c>
      <c r="C106" s="4" t="s">
        <v>108</v>
      </c>
      <c r="D106" s="3" t="n">
        <v>11.0</v>
      </c>
      <c r="E106" s="4" t="s">
        <v>75</v>
      </c>
      <c r="F106" s="4" t="s">
        <v>76</v>
      </c>
      <c r="G106" s="4" t="s">
        <v>77</v>
      </c>
      <c r="H106" s="5" t="n">
        <f>9882.0</f>
        <v>9882.0</v>
      </c>
    </row>
    <row r="107">
      <c r="A107" s="3" t="s">
        <v>106</v>
      </c>
      <c r="B107" s="4" t="s">
        <v>107</v>
      </c>
      <c r="C107" s="4" t="s">
        <v>108</v>
      </c>
      <c r="D107" s="3" t="n">
        <v>12.0</v>
      </c>
      <c r="E107" s="4" t="s">
        <v>40</v>
      </c>
      <c r="F107" s="4" t="s">
        <v>41</v>
      </c>
      <c r="G107" s="4" t="s">
        <v>42</v>
      </c>
      <c r="H107" s="5" t="n">
        <f>8296.0</f>
        <v>8296.0</v>
      </c>
    </row>
    <row r="108">
      <c r="A108" s="3" t="s">
        <v>106</v>
      </c>
      <c r="B108" s="4" t="s">
        <v>107</v>
      </c>
      <c r="C108" s="4" t="s">
        <v>108</v>
      </c>
      <c r="D108" s="3" t="n">
        <v>13.0</v>
      </c>
      <c r="E108" s="4" t="s">
        <v>43</v>
      </c>
      <c r="F108" s="4" t="s">
        <v>44</v>
      </c>
      <c r="G108" s="4" t="s">
        <v>45</v>
      </c>
      <c r="H108" s="5" t="n">
        <f>7391.0</f>
        <v>7391.0</v>
      </c>
    </row>
    <row r="109">
      <c r="A109" s="3" t="s">
        <v>106</v>
      </c>
      <c r="B109" s="4" t="s">
        <v>107</v>
      </c>
      <c r="C109" s="4" t="s">
        <v>108</v>
      </c>
      <c r="D109" s="3" t="n">
        <v>14.0</v>
      </c>
      <c r="E109" s="4" t="s">
        <v>46</v>
      </c>
      <c r="F109" s="4" t="s">
        <v>47</v>
      </c>
      <c r="G109" s="4" t="s">
        <v>48</v>
      </c>
      <c r="H109" s="5" t="n">
        <f>4485.0</f>
        <v>4485.0</v>
      </c>
    </row>
    <row r="110">
      <c r="A110" s="3" t="s">
        <v>106</v>
      </c>
      <c r="B110" s="4" t="s">
        <v>107</v>
      </c>
      <c r="C110" s="4" t="s">
        <v>108</v>
      </c>
      <c r="D110" s="3" t="n">
        <v>15.0</v>
      </c>
      <c r="E110" s="4" t="s">
        <v>61</v>
      </c>
      <c r="F110" s="4" t="s">
        <v>62</v>
      </c>
      <c r="G110" s="4" t="s">
        <v>63</v>
      </c>
      <c r="H110" s="5" t="n">
        <f>2627.0</f>
        <v>2627.0</v>
      </c>
    </row>
    <row r="111">
      <c r="A111" s="3" t="s">
        <v>106</v>
      </c>
      <c r="B111" s="4" t="s">
        <v>107</v>
      </c>
      <c r="C111" s="4" t="s">
        <v>108</v>
      </c>
      <c r="D111" s="3" t="n">
        <v>16.0</v>
      </c>
      <c r="E111" s="4" t="s">
        <v>55</v>
      </c>
      <c r="F111" s="4" t="s">
        <v>56</v>
      </c>
      <c r="G111" s="4" t="s">
        <v>57</v>
      </c>
      <c r="H111" s="5" t="n">
        <f>2263.0</f>
        <v>2263.0</v>
      </c>
    </row>
    <row r="112">
      <c r="A112" s="3" t="s">
        <v>106</v>
      </c>
      <c r="B112" s="4" t="s">
        <v>107</v>
      </c>
      <c r="C112" s="4" t="s">
        <v>108</v>
      </c>
      <c r="D112" s="3" t="n">
        <v>17.0</v>
      </c>
      <c r="E112" s="4" t="s">
        <v>78</v>
      </c>
      <c r="F112" s="4" t="s">
        <v>79</v>
      </c>
      <c r="G112" s="4" t="s">
        <v>80</v>
      </c>
      <c r="H112" s="5" t="n">
        <f>1290.0</f>
        <v>1290.0</v>
      </c>
    </row>
    <row r="113">
      <c r="A113" s="3" t="s">
        <v>106</v>
      </c>
      <c r="B113" s="4" t="s">
        <v>107</v>
      </c>
      <c r="C113" s="4" t="s">
        <v>108</v>
      </c>
      <c r="D113" s="3" t="n">
        <v>18.0</v>
      </c>
      <c r="E113" s="4" t="s">
        <v>49</v>
      </c>
      <c r="F113" s="4" t="s">
        <v>50</v>
      </c>
      <c r="G113" s="4" t="s">
        <v>51</v>
      </c>
      <c r="H113" s="5" t="n">
        <f>1251.0</f>
        <v>1251.0</v>
      </c>
    </row>
    <row r="114">
      <c r="A114" s="3" t="s">
        <v>106</v>
      </c>
      <c r="B114" s="4" t="s">
        <v>107</v>
      </c>
      <c r="C114" s="4" t="s">
        <v>108</v>
      </c>
      <c r="D114" s="3" t="n">
        <v>19.0</v>
      </c>
      <c r="E114" s="4" t="s">
        <v>64</v>
      </c>
      <c r="F114" s="4" t="s">
        <v>65</v>
      </c>
      <c r="G114" s="4" t="s">
        <v>66</v>
      </c>
      <c r="H114" s="5" t="n">
        <f>820.0</f>
        <v>820.0</v>
      </c>
    </row>
    <row r="115">
      <c r="A115" s="3" t="s">
        <v>106</v>
      </c>
      <c r="B115" s="4" t="s">
        <v>107</v>
      </c>
      <c r="C115" s="4" t="s">
        <v>108</v>
      </c>
      <c r="D115" s="3" t="n">
        <v>20.0</v>
      </c>
      <c r="E115" s="4" t="s">
        <v>25</v>
      </c>
      <c r="F115" s="4" t="s">
        <v>26</v>
      </c>
      <c r="G115" s="4" t="s">
        <v>27</v>
      </c>
      <c r="H115" s="5" t="n">
        <f>659.0</f>
        <v>659.0</v>
      </c>
    </row>
    <row r="116">
      <c r="A116" s="3" t="s">
        <v>106</v>
      </c>
      <c r="B116" s="4" t="s">
        <v>109</v>
      </c>
      <c r="C116" s="4" t="s">
        <v>110</v>
      </c>
      <c r="D116" s="3" t="n">
        <v>1.0</v>
      </c>
      <c r="E116" s="4" t="s">
        <v>19</v>
      </c>
      <c r="F116" s="4" t="s">
        <v>20</v>
      </c>
      <c r="G116" s="4" t="s">
        <v>21</v>
      </c>
      <c r="H116" s="5" t="n">
        <f>53566.0</f>
        <v>53566.0</v>
      </c>
    </row>
    <row r="117">
      <c r="A117" s="3" t="s">
        <v>106</v>
      </c>
      <c r="B117" s="4" t="s">
        <v>109</v>
      </c>
      <c r="C117" s="4" t="s">
        <v>110</v>
      </c>
      <c r="D117" s="3" t="n">
        <v>2.0</v>
      </c>
      <c r="E117" s="4" t="s">
        <v>34</v>
      </c>
      <c r="F117" s="4" t="s">
        <v>35</v>
      </c>
      <c r="G117" s="4" t="s">
        <v>36</v>
      </c>
      <c r="H117" s="5" t="n">
        <f>36988.0</f>
        <v>36988.0</v>
      </c>
    </row>
    <row r="118">
      <c r="A118" s="3" t="s">
        <v>106</v>
      </c>
      <c r="B118" s="4" t="s">
        <v>109</v>
      </c>
      <c r="C118" s="4" t="s">
        <v>110</v>
      </c>
      <c r="D118" s="3" t="n">
        <v>3.0</v>
      </c>
      <c r="E118" s="4" t="s">
        <v>37</v>
      </c>
      <c r="F118" s="4" t="s">
        <v>38</v>
      </c>
      <c r="G118" s="4" t="s">
        <v>39</v>
      </c>
      <c r="H118" s="5" t="n">
        <f>26786.0</f>
        <v>26786.0</v>
      </c>
    </row>
    <row r="119">
      <c r="A119" s="3" t="s">
        <v>106</v>
      </c>
      <c r="B119" s="4" t="s">
        <v>109</v>
      </c>
      <c r="C119" s="4" t="s">
        <v>110</v>
      </c>
      <c r="D119" s="3" t="n">
        <v>4.0</v>
      </c>
      <c r="E119" s="4" t="s">
        <v>16</v>
      </c>
      <c r="F119" s="4" t="s">
        <v>17</v>
      </c>
      <c r="G119" s="4" t="s">
        <v>18</v>
      </c>
      <c r="H119" s="5" t="n">
        <f>25685.0</f>
        <v>25685.0</v>
      </c>
    </row>
    <row r="120">
      <c r="A120" s="3" t="s">
        <v>106</v>
      </c>
      <c r="B120" s="4" t="s">
        <v>109</v>
      </c>
      <c r="C120" s="4" t="s">
        <v>110</v>
      </c>
      <c r="D120" s="3" t="n">
        <v>5.0</v>
      </c>
      <c r="E120" s="4" t="s">
        <v>52</v>
      </c>
      <c r="F120" s="4" t="s">
        <v>53</v>
      </c>
      <c r="G120" s="4" t="s">
        <v>54</v>
      </c>
      <c r="H120" s="5" t="n">
        <f>25234.0</f>
        <v>25234.0</v>
      </c>
    </row>
    <row r="121">
      <c r="A121" s="3" t="s">
        <v>106</v>
      </c>
      <c r="B121" s="4" t="s">
        <v>109</v>
      </c>
      <c r="C121" s="4" t="s">
        <v>110</v>
      </c>
      <c r="D121" s="3" t="n">
        <v>6.0</v>
      </c>
      <c r="E121" s="4" t="s">
        <v>22</v>
      </c>
      <c r="F121" s="4" t="s">
        <v>23</v>
      </c>
      <c r="G121" s="4" t="s">
        <v>24</v>
      </c>
      <c r="H121" s="5" t="n">
        <f>24827.0</f>
        <v>24827.0</v>
      </c>
    </row>
    <row r="122">
      <c r="A122" s="3" t="s">
        <v>106</v>
      </c>
      <c r="B122" s="4" t="s">
        <v>109</v>
      </c>
      <c r="C122" s="4" t="s">
        <v>110</v>
      </c>
      <c r="D122" s="3" t="n">
        <v>7.0</v>
      </c>
      <c r="E122" s="4" t="s">
        <v>28</v>
      </c>
      <c r="F122" s="4" t="s">
        <v>29</v>
      </c>
      <c r="G122" s="4" t="s">
        <v>30</v>
      </c>
      <c r="H122" s="5" t="n">
        <f>24382.0</f>
        <v>24382.0</v>
      </c>
    </row>
    <row r="123">
      <c r="A123" s="3" t="s">
        <v>106</v>
      </c>
      <c r="B123" s="4" t="s">
        <v>109</v>
      </c>
      <c r="C123" s="4" t="s">
        <v>110</v>
      </c>
      <c r="D123" s="3" t="n">
        <v>8.0</v>
      </c>
      <c r="E123" s="4" t="s">
        <v>13</v>
      </c>
      <c r="F123" s="4" t="s">
        <v>14</v>
      </c>
      <c r="G123" s="4" t="s">
        <v>15</v>
      </c>
      <c r="H123" s="5" t="n">
        <f>24319.0</f>
        <v>24319.0</v>
      </c>
    </row>
    <row r="124">
      <c r="A124" s="3" t="s">
        <v>106</v>
      </c>
      <c r="B124" s="4" t="s">
        <v>109</v>
      </c>
      <c r="C124" s="4" t="s">
        <v>110</v>
      </c>
      <c r="D124" s="3" t="n">
        <v>9.0</v>
      </c>
      <c r="E124" s="4" t="s">
        <v>31</v>
      </c>
      <c r="F124" s="4" t="s">
        <v>32</v>
      </c>
      <c r="G124" s="4" t="s">
        <v>33</v>
      </c>
      <c r="H124" s="5" t="n">
        <f>15303.0</f>
        <v>15303.0</v>
      </c>
    </row>
    <row r="125">
      <c r="A125" s="3" t="s">
        <v>106</v>
      </c>
      <c r="B125" s="4" t="s">
        <v>109</v>
      </c>
      <c r="C125" s="4" t="s">
        <v>110</v>
      </c>
      <c r="D125" s="3" t="n">
        <v>10.0</v>
      </c>
      <c r="E125" s="4" t="s">
        <v>58</v>
      </c>
      <c r="F125" s="4" t="s">
        <v>59</v>
      </c>
      <c r="G125" s="4" t="s">
        <v>60</v>
      </c>
      <c r="H125" s="5" t="n">
        <f>10922.0</f>
        <v>10922.0</v>
      </c>
    </row>
    <row r="126">
      <c r="A126" s="3" t="s">
        <v>106</v>
      </c>
      <c r="B126" s="4" t="s">
        <v>109</v>
      </c>
      <c r="C126" s="4" t="s">
        <v>110</v>
      </c>
      <c r="D126" s="3" t="n">
        <v>11.0</v>
      </c>
      <c r="E126" s="4" t="s">
        <v>75</v>
      </c>
      <c r="F126" s="4" t="s">
        <v>76</v>
      </c>
      <c r="G126" s="4" t="s">
        <v>77</v>
      </c>
      <c r="H126" s="5" t="n">
        <f>9834.0</f>
        <v>9834.0</v>
      </c>
    </row>
    <row r="127">
      <c r="A127" s="3" t="s">
        <v>106</v>
      </c>
      <c r="B127" s="4" t="s">
        <v>109</v>
      </c>
      <c r="C127" s="4" t="s">
        <v>110</v>
      </c>
      <c r="D127" s="3" t="n">
        <v>12.0</v>
      </c>
      <c r="E127" s="4" t="s">
        <v>40</v>
      </c>
      <c r="F127" s="4" t="s">
        <v>41</v>
      </c>
      <c r="G127" s="4" t="s">
        <v>42</v>
      </c>
      <c r="H127" s="5" t="n">
        <f>8135.0</f>
        <v>8135.0</v>
      </c>
    </row>
    <row r="128">
      <c r="A128" s="3" t="s">
        <v>106</v>
      </c>
      <c r="B128" s="4" t="s">
        <v>109</v>
      </c>
      <c r="C128" s="4" t="s">
        <v>110</v>
      </c>
      <c r="D128" s="3" t="n">
        <v>13.0</v>
      </c>
      <c r="E128" s="4" t="s">
        <v>43</v>
      </c>
      <c r="F128" s="4" t="s">
        <v>44</v>
      </c>
      <c r="G128" s="4" t="s">
        <v>45</v>
      </c>
      <c r="H128" s="5" t="n">
        <f>6069.0</f>
        <v>6069.0</v>
      </c>
    </row>
    <row r="129">
      <c r="A129" s="3" t="s">
        <v>106</v>
      </c>
      <c r="B129" s="4" t="s">
        <v>109</v>
      </c>
      <c r="C129" s="4" t="s">
        <v>110</v>
      </c>
      <c r="D129" s="3" t="n">
        <v>14.0</v>
      </c>
      <c r="E129" s="4" t="s">
        <v>46</v>
      </c>
      <c r="F129" s="4" t="s">
        <v>47</v>
      </c>
      <c r="G129" s="4" t="s">
        <v>48</v>
      </c>
      <c r="H129" s="5" t="n">
        <f>4338.0</f>
        <v>4338.0</v>
      </c>
    </row>
    <row r="130">
      <c r="A130" s="3" t="s">
        <v>106</v>
      </c>
      <c r="B130" s="4" t="s">
        <v>109</v>
      </c>
      <c r="C130" s="4" t="s">
        <v>110</v>
      </c>
      <c r="D130" s="3" t="n">
        <v>15.0</v>
      </c>
      <c r="E130" s="4" t="s">
        <v>55</v>
      </c>
      <c r="F130" s="4" t="s">
        <v>56</v>
      </c>
      <c r="G130" s="4" t="s">
        <v>57</v>
      </c>
      <c r="H130" s="5" t="n">
        <f>2248.0</f>
        <v>2248.0</v>
      </c>
    </row>
    <row r="131">
      <c r="A131" s="3" t="s">
        <v>106</v>
      </c>
      <c r="B131" s="4" t="s">
        <v>109</v>
      </c>
      <c r="C131" s="4" t="s">
        <v>110</v>
      </c>
      <c r="D131" s="3" t="n">
        <v>16.0</v>
      </c>
      <c r="E131" s="4" t="s">
        <v>61</v>
      </c>
      <c r="F131" s="4" t="s">
        <v>62</v>
      </c>
      <c r="G131" s="4" t="s">
        <v>63</v>
      </c>
      <c r="H131" s="5" t="n">
        <f>2214.0</f>
        <v>2214.0</v>
      </c>
    </row>
    <row r="132">
      <c r="A132" s="3" t="s">
        <v>106</v>
      </c>
      <c r="B132" s="4" t="s">
        <v>109</v>
      </c>
      <c r="C132" s="4" t="s">
        <v>110</v>
      </c>
      <c r="D132" s="3" t="n">
        <v>17.0</v>
      </c>
      <c r="E132" s="4" t="s">
        <v>78</v>
      </c>
      <c r="F132" s="4" t="s">
        <v>79</v>
      </c>
      <c r="G132" s="4" t="s">
        <v>80</v>
      </c>
      <c r="H132" s="5" t="n">
        <f>1168.0</f>
        <v>1168.0</v>
      </c>
    </row>
    <row r="133">
      <c r="A133" s="3" t="s">
        <v>106</v>
      </c>
      <c r="B133" s="4" t="s">
        <v>109</v>
      </c>
      <c r="C133" s="4" t="s">
        <v>110</v>
      </c>
      <c r="D133" s="3" t="n">
        <v>18.0</v>
      </c>
      <c r="E133" s="4" t="s">
        <v>64</v>
      </c>
      <c r="F133" s="4" t="s">
        <v>65</v>
      </c>
      <c r="G133" s="4" t="s">
        <v>66</v>
      </c>
      <c r="H133" s="5" t="n">
        <f>907.0</f>
        <v>907.0</v>
      </c>
    </row>
    <row r="134">
      <c r="A134" s="3" t="s">
        <v>106</v>
      </c>
      <c r="B134" s="4" t="s">
        <v>109</v>
      </c>
      <c r="C134" s="4" t="s">
        <v>110</v>
      </c>
      <c r="D134" s="3" t="n">
        <v>19.0</v>
      </c>
      <c r="E134" s="4" t="s">
        <v>25</v>
      </c>
      <c r="F134" s="4" t="s">
        <v>26</v>
      </c>
      <c r="G134" s="4" t="s">
        <v>27</v>
      </c>
      <c r="H134" s="5" t="n">
        <f>659.0</f>
        <v>659.0</v>
      </c>
    </row>
    <row r="135">
      <c r="A135" s="3" t="s">
        <v>106</v>
      </c>
      <c r="B135" s="4" t="s">
        <v>109</v>
      </c>
      <c r="C135" s="4" t="s">
        <v>110</v>
      </c>
      <c r="D135" s="3" t="n">
        <v>20.0</v>
      </c>
      <c r="E135" s="4" t="s">
        <v>93</v>
      </c>
      <c r="F135" s="4" t="s">
        <v>94</v>
      </c>
      <c r="G135" s="4" t="s">
        <v>95</v>
      </c>
      <c r="H135" s="5" t="n">
        <f>228.0</f>
        <v>228.0</v>
      </c>
    </row>
    <row r="136">
      <c r="A136" s="3" t="s">
        <v>111</v>
      </c>
      <c r="B136" s="4" t="s">
        <v>112</v>
      </c>
      <c r="C136" s="4" t="s">
        <v>113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475.0</f>
        <v>475.0</v>
      </c>
    </row>
    <row r="137">
      <c r="A137" s="3" t="s">
        <v>111</v>
      </c>
      <c r="B137" s="4" t="s">
        <v>112</v>
      </c>
      <c r="C137" s="4" t="s">
        <v>113</v>
      </c>
      <c r="D137" s="3" t="n">
        <v>2.0</v>
      </c>
      <c r="E137" s="4" t="s">
        <v>58</v>
      </c>
      <c r="F137" s="4" t="s">
        <v>59</v>
      </c>
      <c r="G137" s="4" t="s">
        <v>60</v>
      </c>
      <c r="H137" s="5" t="n">
        <f>182.0</f>
        <v>182.0</v>
      </c>
    </row>
    <row r="138">
      <c r="A138" s="3" t="s">
        <v>111</v>
      </c>
      <c r="B138" s="4" t="s">
        <v>112</v>
      </c>
      <c r="C138" s="4" t="s">
        <v>113</v>
      </c>
      <c r="D138" s="3" t="n">
        <v>3.0</v>
      </c>
      <c r="E138" s="4" t="s">
        <v>90</v>
      </c>
      <c r="F138" s="4" t="s">
        <v>91</v>
      </c>
      <c r="G138" s="4" t="s">
        <v>92</v>
      </c>
      <c r="H138" s="5" t="n">
        <f>166.0</f>
        <v>166.0</v>
      </c>
    </row>
    <row r="139">
      <c r="A139" s="3" t="s">
        <v>111</v>
      </c>
      <c r="B139" s="4" t="s">
        <v>112</v>
      </c>
      <c r="C139" s="4" t="s">
        <v>113</v>
      </c>
      <c r="D139" s="3" t="n">
        <v>4.0</v>
      </c>
      <c r="E139" s="4" t="s">
        <v>64</v>
      </c>
      <c r="F139" s="4" t="s">
        <v>65</v>
      </c>
      <c r="G139" s="4" t="s">
        <v>66</v>
      </c>
      <c r="H139" s="5" t="n">
        <f>42.0</f>
        <v>42.0</v>
      </c>
    </row>
    <row r="140">
      <c r="A140" s="3" t="s">
        <v>111</v>
      </c>
      <c r="B140" s="4" t="s">
        <v>112</v>
      </c>
      <c r="C140" s="4" t="s">
        <v>113</v>
      </c>
      <c r="D140" s="3" t="n">
        <v>5.0</v>
      </c>
      <c r="E140" s="4" t="s">
        <v>37</v>
      </c>
      <c r="F140" s="4" t="s">
        <v>38</v>
      </c>
      <c r="G140" s="4" t="s">
        <v>39</v>
      </c>
      <c r="H140" s="5" t="n">
        <f>40.0</f>
        <v>40.0</v>
      </c>
    </row>
    <row r="141">
      <c r="A141" s="3" t="s">
        <v>111</v>
      </c>
      <c r="B141" s="4" t="s">
        <v>112</v>
      </c>
      <c r="C141" s="4" t="s">
        <v>113</v>
      </c>
      <c r="D141" s="3" t="n">
        <v>6.0</v>
      </c>
      <c r="E141" s="4" t="s">
        <v>16</v>
      </c>
      <c r="F141" s="4" t="s">
        <v>17</v>
      </c>
      <c r="G141" s="4" t="s">
        <v>18</v>
      </c>
      <c r="H141" s="5" t="n">
        <f>37.0</f>
        <v>37.0</v>
      </c>
    </row>
    <row r="142">
      <c r="A142" s="3" t="s">
        <v>111</v>
      </c>
      <c r="B142" s="4" t="s">
        <v>112</v>
      </c>
      <c r="C142" s="4" t="s">
        <v>113</v>
      </c>
      <c r="D142" s="3" t="n">
        <v>7.0</v>
      </c>
      <c r="E142" s="4" t="s">
        <v>67</v>
      </c>
      <c r="F142" s="4" t="s">
        <v>68</v>
      </c>
      <c r="G142" s="4" t="s">
        <v>69</v>
      </c>
      <c r="H142" s="5" t="n">
        <f>35.0</f>
        <v>35.0</v>
      </c>
    </row>
    <row r="143">
      <c r="A143" s="3" t="s">
        <v>111</v>
      </c>
      <c r="B143" s="4" t="s">
        <v>112</v>
      </c>
      <c r="C143" s="4" t="s">
        <v>113</v>
      </c>
      <c r="D143" s="3" t="n">
        <v>8.0</v>
      </c>
      <c r="E143" s="4" t="s">
        <v>46</v>
      </c>
      <c r="F143" s="4" t="s">
        <v>47</v>
      </c>
      <c r="G143" s="4" t="s">
        <v>48</v>
      </c>
      <c r="H143" s="5" t="n">
        <f>20.0</f>
        <v>20.0</v>
      </c>
    </row>
    <row r="144">
      <c r="A144" s="3" t="s">
        <v>111</v>
      </c>
      <c r="B144" s="4" t="s">
        <v>112</v>
      </c>
      <c r="C144" s="4" t="s">
        <v>113</v>
      </c>
      <c r="D144" s="3" t="n">
        <v>9.0</v>
      </c>
      <c r="E144" s="4" t="s">
        <v>70</v>
      </c>
      <c r="F144" s="4" t="s">
        <v>71</v>
      </c>
      <c r="G144" s="4" t="s">
        <v>72</v>
      </c>
      <c r="H144" s="5" t="n">
        <f>19.0</f>
        <v>19.0</v>
      </c>
    </row>
    <row r="145">
      <c r="A145" s="3" t="s">
        <v>111</v>
      </c>
      <c r="B145" s="4" t="s">
        <v>112</v>
      </c>
      <c r="C145" s="4" t="s">
        <v>113</v>
      </c>
      <c r="D145" s="3" t="n">
        <v>10.0</v>
      </c>
      <c r="E145" s="4" t="s">
        <v>84</v>
      </c>
      <c r="F145" s="4" t="s">
        <v>85</v>
      </c>
      <c r="G145" s="4" t="s">
        <v>86</v>
      </c>
      <c r="H145" s="5" t="n">
        <f>17.0</f>
        <v>17.0</v>
      </c>
    </row>
    <row r="146">
      <c r="A146" s="3" t="s">
        <v>111</v>
      </c>
      <c r="B146" s="4" t="s">
        <v>112</v>
      </c>
      <c r="C146" s="4" t="s">
        <v>113</v>
      </c>
      <c r="D146" s="3" t="n">
        <v>10.0</v>
      </c>
      <c r="E146" s="4" t="s">
        <v>87</v>
      </c>
      <c r="F146" s="4" t="s">
        <v>88</v>
      </c>
      <c r="G146" s="4" t="s">
        <v>89</v>
      </c>
      <c r="H146" s="5" t="n">
        <f>17.0</f>
        <v>17.0</v>
      </c>
    </row>
    <row r="147">
      <c r="A147" s="3" t="s">
        <v>111</v>
      </c>
      <c r="B147" s="4" t="s">
        <v>112</v>
      </c>
      <c r="C147" s="4" t="s">
        <v>113</v>
      </c>
      <c r="D147" s="3" t="n">
        <v>12.0</v>
      </c>
      <c r="E147" s="4" t="s">
        <v>43</v>
      </c>
      <c r="F147" s="4" t="s">
        <v>44</v>
      </c>
      <c r="G147" s="4" t="s">
        <v>45</v>
      </c>
      <c r="H147" s="5" t="n">
        <f>3.0</f>
        <v>3.0</v>
      </c>
    </row>
    <row r="148">
      <c r="A148" s="3" t="s">
        <v>111</v>
      </c>
      <c r="B148" s="4" t="s">
        <v>112</v>
      </c>
      <c r="C148" s="4" t="s">
        <v>113</v>
      </c>
      <c r="D148" s="3" t="n">
        <v>13.0</v>
      </c>
      <c r="E148" s="4" t="s">
        <v>93</v>
      </c>
      <c r="F148" s="4" t="s">
        <v>94</v>
      </c>
      <c r="G148" s="4" t="s">
        <v>95</v>
      </c>
      <c r="H148" s="5" t="n">
        <f>1.0</f>
        <v>1.0</v>
      </c>
    </row>
    <row r="149">
      <c r="A149" s="3" t="s">
        <v>111</v>
      </c>
      <c r="B149" s="4" t="s">
        <v>114</v>
      </c>
      <c r="C149" s="4" t="s">
        <v>115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423.0</f>
        <v>423.0</v>
      </c>
    </row>
    <row r="150">
      <c r="A150" s="3" t="s">
        <v>111</v>
      </c>
      <c r="B150" s="4" t="s">
        <v>114</v>
      </c>
      <c r="C150" s="4" t="s">
        <v>115</v>
      </c>
      <c r="D150" s="3" t="n">
        <v>2.0</v>
      </c>
      <c r="E150" s="4" t="s">
        <v>58</v>
      </c>
      <c r="F150" s="4" t="s">
        <v>59</v>
      </c>
      <c r="G150" s="4" t="s">
        <v>60</v>
      </c>
      <c r="H150" s="5" t="n">
        <f>186.0</f>
        <v>186.0</v>
      </c>
    </row>
    <row r="151">
      <c r="A151" s="3" t="s">
        <v>111</v>
      </c>
      <c r="B151" s="4" t="s">
        <v>114</v>
      </c>
      <c r="C151" s="4" t="s">
        <v>115</v>
      </c>
      <c r="D151" s="3" t="n">
        <v>3.0</v>
      </c>
      <c r="E151" s="4" t="s">
        <v>90</v>
      </c>
      <c r="F151" s="4" t="s">
        <v>91</v>
      </c>
      <c r="G151" s="4" t="s">
        <v>92</v>
      </c>
      <c r="H151" s="5" t="n">
        <f>36.0</f>
        <v>36.0</v>
      </c>
    </row>
    <row r="152">
      <c r="A152" s="3" t="s">
        <v>111</v>
      </c>
      <c r="B152" s="4" t="s">
        <v>114</v>
      </c>
      <c r="C152" s="4" t="s">
        <v>115</v>
      </c>
      <c r="D152" s="3" t="n">
        <v>4.0</v>
      </c>
      <c r="E152" s="4" t="s">
        <v>84</v>
      </c>
      <c r="F152" s="4" t="s">
        <v>85</v>
      </c>
      <c r="G152" s="4" t="s">
        <v>86</v>
      </c>
      <c r="H152" s="5" t="n">
        <f>12.0</f>
        <v>12.0</v>
      </c>
    </row>
    <row r="153">
      <c r="A153" s="3" t="s">
        <v>111</v>
      </c>
      <c r="B153" s="4" t="s">
        <v>114</v>
      </c>
      <c r="C153" s="4" t="s">
        <v>115</v>
      </c>
      <c r="D153" s="3" t="n">
        <v>5.0</v>
      </c>
      <c r="E153" s="4" t="s">
        <v>70</v>
      </c>
      <c r="F153" s="4" t="s">
        <v>71</v>
      </c>
      <c r="G153" s="4" t="s">
        <v>72</v>
      </c>
      <c r="H153" s="5" t="n">
        <f>9.0</f>
        <v>9.0</v>
      </c>
    </row>
    <row r="154">
      <c r="A154" s="3" t="s">
        <v>111</v>
      </c>
      <c r="B154" s="4" t="s">
        <v>114</v>
      </c>
      <c r="C154" s="4" t="s">
        <v>115</v>
      </c>
      <c r="D154" s="3" t="n">
        <v>6.0</v>
      </c>
      <c r="E154" s="4" t="s">
        <v>19</v>
      </c>
      <c r="F154" s="4" t="s">
        <v>20</v>
      </c>
      <c r="G154" s="4" t="s">
        <v>21</v>
      </c>
      <c r="H154" s="5" t="n">
        <f>6.0</f>
        <v>6.0</v>
      </c>
    </row>
    <row r="155">
      <c r="A155" s="3" t="s">
        <v>111</v>
      </c>
      <c r="B155" s="4" t="s">
        <v>114</v>
      </c>
      <c r="C155" s="4" t="s">
        <v>115</v>
      </c>
      <c r="D155" s="3" t="n">
        <v>6.0</v>
      </c>
      <c r="E155" s="4" t="s">
        <v>16</v>
      </c>
      <c r="F155" s="4" t="s">
        <v>17</v>
      </c>
      <c r="G155" s="4" t="s">
        <v>18</v>
      </c>
      <c r="H155" s="5" t="n">
        <f>6.0</f>
        <v>6.0</v>
      </c>
    </row>
    <row r="156">
      <c r="A156" s="3" t="s">
        <v>111</v>
      </c>
      <c r="B156" s="4" t="s">
        <v>114</v>
      </c>
      <c r="C156" s="4" t="s">
        <v>115</v>
      </c>
      <c r="D156" s="3" t="n">
        <v>6.0</v>
      </c>
      <c r="E156" s="4" t="s">
        <v>67</v>
      </c>
      <c r="F156" s="4" t="s">
        <v>68</v>
      </c>
      <c r="G156" s="4" t="s">
        <v>69</v>
      </c>
      <c r="H156" s="5" t="n">
        <f>6.0</f>
        <v>6.0</v>
      </c>
    </row>
    <row r="157">
      <c r="A157" s="3" t="s">
        <v>111</v>
      </c>
      <c r="B157" s="4" t="s">
        <v>114</v>
      </c>
      <c r="C157" s="4" t="s">
        <v>115</v>
      </c>
      <c r="D157" s="3" t="n">
        <v>9.0</v>
      </c>
      <c r="E157" s="4" t="s">
        <v>64</v>
      </c>
      <c r="F157" s="4" t="s">
        <v>65</v>
      </c>
      <c r="G157" s="4" t="s">
        <v>66</v>
      </c>
      <c r="H157" s="5" t="n">
        <f>3.0</f>
        <v>3.0</v>
      </c>
    </row>
    <row r="158">
      <c r="A158" s="3" t="s">
        <v>111</v>
      </c>
      <c r="B158" s="4" t="s">
        <v>114</v>
      </c>
      <c r="C158" s="4" t="s">
        <v>115</v>
      </c>
      <c r="D158" s="3" t="n">
        <v>10.0</v>
      </c>
      <c r="E158" s="4" t="s">
        <v>116</v>
      </c>
      <c r="F158" s="4" t="s">
        <v>117</v>
      </c>
      <c r="G158" s="4" t="s">
        <v>118</v>
      </c>
      <c r="H158" s="5" t="n">
        <f>1.0</f>
        <v>1.0</v>
      </c>
    </row>
    <row r="159">
      <c r="A159" s="3" t="s">
        <v>111</v>
      </c>
      <c r="B159" s="4" t="s">
        <v>119</v>
      </c>
      <c r="C159" s="4" t="s">
        <v>120</v>
      </c>
      <c r="D159" s="3" t="n">
        <v>1.0</v>
      </c>
      <c r="E159" s="4" t="s">
        <v>64</v>
      </c>
      <c r="F159" s="4" t="s">
        <v>65</v>
      </c>
      <c r="G159" s="4" t="s">
        <v>66</v>
      </c>
      <c r="H159" s="5" t="n">
        <f>9813.0</f>
        <v>9813.0</v>
      </c>
    </row>
    <row r="160">
      <c r="A160" s="3" t="s">
        <v>111</v>
      </c>
      <c r="B160" s="4" t="s">
        <v>119</v>
      </c>
      <c r="C160" s="4" t="s">
        <v>120</v>
      </c>
      <c r="D160" s="3" t="n">
        <v>2.0</v>
      </c>
      <c r="E160" s="4" t="s">
        <v>13</v>
      </c>
      <c r="F160" s="4" t="s">
        <v>14</v>
      </c>
      <c r="G160" s="4" t="s">
        <v>15</v>
      </c>
      <c r="H160" s="5" t="n">
        <f>9126.0</f>
        <v>9126.0</v>
      </c>
    </row>
    <row r="161">
      <c r="A161" s="3" t="s">
        <v>111</v>
      </c>
      <c r="B161" s="4" t="s">
        <v>119</v>
      </c>
      <c r="C161" s="4" t="s">
        <v>120</v>
      </c>
      <c r="D161" s="3" t="n">
        <v>3.0</v>
      </c>
      <c r="E161" s="4" t="s">
        <v>16</v>
      </c>
      <c r="F161" s="4" t="s">
        <v>17</v>
      </c>
      <c r="G161" s="4" t="s">
        <v>18</v>
      </c>
      <c r="H161" s="5" t="n">
        <f>1328.0</f>
        <v>1328.0</v>
      </c>
    </row>
    <row r="162">
      <c r="A162" s="3" t="s">
        <v>111</v>
      </c>
      <c r="B162" s="4" t="s">
        <v>119</v>
      </c>
      <c r="C162" s="4" t="s">
        <v>120</v>
      </c>
      <c r="D162" s="3" t="n">
        <v>4.0</v>
      </c>
      <c r="E162" s="4" t="s">
        <v>58</v>
      </c>
      <c r="F162" s="4" t="s">
        <v>59</v>
      </c>
      <c r="G162" s="4" t="s">
        <v>60</v>
      </c>
      <c r="H162" s="5" t="n">
        <f>323.0</f>
        <v>323.0</v>
      </c>
    </row>
    <row r="163">
      <c r="A163" s="3" t="s">
        <v>111</v>
      </c>
      <c r="B163" s="4" t="s">
        <v>119</v>
      </c>
      <c r="C163" s="4" t="s">
        <v>120</v>
      </c>
      <c r="D163" s="3" t="n">
        <v>5.0</v>
      </c>
      <c r="E163" s="4" t="s">
        <v>67</v>
      </c>
      <c r="F163" s="4" t="s">
        <v>68</v>
      </c>
      <c r="G163" s="4" t="s">
        <v>69</v>
      </c>
      <c r="H163" s="5" t="n">
        <f>310.0</f>
        <v>310.0</v>
      </c>
    </row>
    <row r="164">
      <c r="A164" s="3" t="s">
        <v>111</v>
      </c>
      <c r="B164" s="4" t="s">
        <v>119</v>
      </c>
      <c r="C164" s="4" t="s">
        <v>120</v>
      </c>
      <c r="D164" s="3" t="n">
        <v>6.0</v>
      </c>
      <c r="E164" s="4" t="s">
        <v>28</v>
      </c>
      <c r="F164" s="4" t="s">
        <v>29</v>
      </c>
      <c r="G164" s="4" t="s">
        <v>30</v>
      </c>
      <c r="H164" s="5" t="n">
        <f>250.0</f>
        <v>250.0</v>
      </c>
    </row>
    <row r="165">
      <c r="A165" s="3" t="s">
        <v>111</v>
      </c>
      <c r="B165" s="4" t="s">
        <v>119</v>
      </c>
      <c r="C165" s="4" t="s">
        <v>120</v>
      </c>
      <c r="D165" s="3" t="n">
        <v>7.0</v>
      </c>
      <c r="E165" s="4" t="s">
        <v>31</v>
      </c>
      <c r="F165" s="4" t="s">
        <v>32</v>
      </c>
      <c r="G165" s="4" t="s">
        <v>33</v>
      </c>
      <c r="H165" s="5" t="n">
        <f>100.0</f>
        <v>100.0</v>
      </c>
    </row>
    <row r="166">
      <c r="A166" s="3" t="s">
        <v>111</v>
      </c>
      <c r="B166" s="4" t="s">
        <v>119</v>
      </c>
      <c r="C166" s="4" t="s">
        <v>120</v>
      </c>
      <c r="D166" s="3" t="n">
        <v>8.0</v>
      </c>
      <c r="E166" s="4" t="s">
        <v>90</v>
      </c>
      <c r="F166" s="4" t="s">
        <v>91</v>
      </c>
      <c r="G166" s="4" t="s">
        <v>92</v>
      </c>
      <c r="H166" s="5" t="n">
        <f>96.0</f>
        <v>96.0</v>
      </c>
    </row>
    <row r="167">
      <c r="A167" s="3" t="s">
        <v>111</v>
      </c>
      <c r="B167" s="4" t="s">
        <v>119</v>
      </c>
      <c r="C167" s="4" t="s">
        <v>120</v>
      </c>
      <c r="D167" s="3" t="n">
        <v>9.0</v>
      </c>
      <c r="E167" s="4" t="s">
        <v>70</v>
      </c>
      <c r="F167" s="4" t="s">
        <v>71</v>
      </c>
      <c r="G167" s="4" t="s">
        <v>72</v>
      </c>
      <c r="H167" s="5" t="n">
        <f>81.0</f>
        <v>81.0</v>
      </c>
    </row>
    <row r="168">
      <c r="A168" s="3" t="s">
        <v>111</v>
      </c>
      <c r="B168" s="4" t="s">
        <v>119</v>
      </c>
      <c r="C168" s="4" t="s">
        <v>120</v>
      </c>
      <c r="D168" s="3" t="n">
        <v>10.0</v>
      </c>
      <c r="E168" s="4" t="s">
        <v>84</v>
      </c>
      <c r="F168" s="4" t="s">
        <v>85</v>
      </c>
      <c r="G168" s="4" t="s">
        <v>86</v>
      </c>
      <c r="H168" s="5" t="n">
        <f>79.0</f>
        <v>79.0</v>
      </c>
    </row>
    <row r="169">
      <c r="A169" s="3" t="s">
        <v>111</v>
      </c>
      <c r="B169" s="4" t="s">
        <v>119</v>
      </c>
      <c r="C169" s="4" t="s">
        <v>120</v>
      </c>
      <c r="D169" s="3" t="n">
        <v>11.0</v>
      </c>
      <c r="E169" s="4" t="s">
        <v>75</v>
      </c>
      <c r="F169" s="4" t="s">
        <v>76</v>
      </c>
      <c r="G169" s="4" t="s">
        <v>77</v>
      </c>
      <c r="H169" s="5" t="n">
        <f>50.0</f>
        <v>50.0</v>
      </c>
    </row>
    <row r="170">
      <c r="A170" s="3" t="s">
        <v>111</v>
      </c>
      <c r="B170" s="4" t="s">
        <v>119</v>
      </c>
      <c r="C170" s="4" t="s">
        <v>120</v>
      </c>
      <c r="D170" s="3" t="n">
        <v>12.0</v>
      </c>
      <c r="E170" s="4" t="s">
        <v>121</v>
      </c>
      <c r="F170" s="4" t="s">
        <v>122</v>
      </c>
      <c r="G170" s="4" t="s">
        <v>123</v>
      </c>
      <c r="H170" s="5" t="n">
        <f>16.0</f>
        <v>16.0</v>
      </c>
    </row>
    <row r="171">
      <c r="A171" s="3" t="s">
        <v>111</v>
      </c>
      <c r="B171" s="4" t="s">
        <v>119</v>
      </c>
      <c r="C171" s="4" t="s">
        <v>120</v>
      </c>
      <c r="D171" s="3" t="n">
        <v>12.0</v>
      </c>
      <c r="E171" s="4" t="s">
        <v>124</v>
      </c>
      <c r="F171" s="4" t="s">
        <v>125</v>
      </c>
      <c r="G171" s="4" t="s">
        <v>126</v>
      </c>
      <c r="H171" s="5" t="n">
        <f>16.0</f>
        <v>16.0</v>
      </c>
    </row>
    <row r="172">
      <c r="A172" s="3" t="s">
        <v>111</v>
      </c>
      <c r="B172" s="4" t="s">
        <v>119</v>
      </c>
      <c r="C172" s="4" t="s">
        <v>120</v>
      </c>
      <c r="D172" s="3" t="n">
        <v>14.0</v>
      </c>
      <c r="E172" s="4" t="s">
        <v>116</v>
      </c>
      <c r="F172" s="4" t="s">
        <v>117</v>
      </c>
      <c r="G172" s="4" t="s">
        <v>118</v>
      </c>
      <c r="H172" s="5" t="n">
        <f>12.0</f>
        <v>12.0</v>
      </c>
    </row>
    <row r="173">
      <c r="A173" s="3" t="s">
        <v>111</v>
      </c>
      <c r="B173" s="4" t="s">
        <v>119</v>
      </c>
      <c r="C173" s="4" t="s">
        <v>120</v>
      </c>
      <c r="D173" s="3" t="n">
        <v>15.0</v>
      </c>
      <c r="E173" s="4" t="s">
        <v>93</v>
      </c>
      <c r="F173" s="4" t="s">
        <v>94</v>
      </c>
      <c r="G173" s="4" t="s">
        <v>95</v>
      </c>
      <c r="H173" s="5" t="n">
        <f>11.0</f>
        <v>11.0</v>
      </c>
    </row>
    <row r="174">
      <c r="A174" s="3" t="s">
        <v>111</v>
      </c>
      <c r="B174" s="4" t="s">
        <v>119</v>
      </c>
      <c r="C174" s="4" t="s">
        <v>120</v>
      </c>
      <c r="D174" s="3" t="n">
        <v>16.0</v>
      </c>
      <c r="E174" s="4" t="s">
        <v>127</v>
      </c>
      <c r="F174" s="4" t="s">
        <v>128</v>
      </c>
      <c r="G174" s="4" t="s">
        <v>129</v>
      </c>
      <c r="H174" s="5" t="n">
        <f>10.0</f>
        <v>10.0</v>
      </c>
    </row>
    <row r="175">
      <c r="A175" s="3" t="s">
        <v>111</v>
      </c>
      <c r="B175" s="4" t="s">
        <v>119</v>
      </c>
      <c r="C175" s="4" t="s">
        <v>120</v>
      </c>
      <c r="D175" s="3" t="n">
        <v>16.0</v>
      </c>
      <c r="E175" s="4" t="s">
        <v>87</v>
      </c>
      <c r="F175" s="4" t="s">
        <v>88</v>
      </c>
      <c r="G175" s="4" t="s">
        <v>89</v>
      </c>
      <c r="H175" s="5" t="n">
        <f>10.0</f>
        <v>10.0</v>
      </c>
    </row>
    <row r="176">
      <c r="A176" s="3" t="s">
        <v>111</v>
      </c>
      <c r="B176" s="4" t="s">
        <v>119</v>
      </c>
      <c r="C176" s="4" t="s">
        <v>120</v>
      </c>
      <c r="D176" s="3" t="n">
        <v>16.0</v>
      </c>
      <c r="E176" s="4" t="s">
        <v>37</v>
      </c>
      <c r="F176" s="4" t="s">
        <v>38</v>
      </c>
      <c r="G176" s="4" t="s">
        <v>39</v>
      </c>
      <c r="H176" s="5" t="n">
        <f>10.0</f>
        <v>10.0</v>
      </c>
    </row>
    <row r="177">
      <c r="A177" s="3" t="s">
        <v>111</v>
      </c>
      <c r="B177" s="4" t="s">
        <v>119</v>
      </c>
      <c r="C177" s="4" t="s">
        <v>120</v>
      </c>
      <c r="D177" s="3" t="n">
        <v>19.0</v>
      </c>
      <c r="E177" s="4" t="s">
        <v>78</v>
      </c>
      <c r="F177" s="4" t="s">
        <v>79</v>
      </c>
      <c r="G177" s="4" t="s">
        <v>80</v>
      </c>
      <c r="H177" s="5" t="n">
        <f>4.0</f>
        <v>4.0</v>
      </c>
    </row>
    <row r="178">
      <c r="A178" s="3" t="s">
        <v>111</v>
      </c>
      <c r="B178" s="4" t="s">
        <v>119</v>
      </c>
      <c r="C178" s="4" t="s">
        <v>120</v>
      </c>
      <c r="D178" s="3" t="n">
        <v>20.0</v>
      </c>
      <c r="E178" s="4" t="s">
        <v>101</v>
      </c>
      <c r="F178" s="4" t="s">
        <v>102</v>
      </c>
      <c r="G178" s="4" t="s">
        <v>103</v>
      </c>
      <c r="H178" s="5" t="n">
        <f>1.0</f>
        <v>1.0</v>
      </c>
    </row>
    <row r="179">
      <c r="A179" s="3" t="s">
        <v>111</v>
      </c>
      <c r="B179" s="4" t="s">
        <v>130</v>
      </c>
      <c r="C179" s="4" t="s">
        <v>131</v>
      </c>
      <c r="D179" s="3" t="n">
        <v>1.0</v>
      </c>
      <c r="E179" s="4" t="s">
        <v>13</v>
      </c>
      <c r="F179" s="4" t="s">
        <v>14</v>
      </c>
      <c r="G179" s="4" t="s">
        <v>15</v>
      </c>
      <c r="H179" s="5" t="n">
        <f>439.0</f>
        <v>439.0</v>
      </c>
    </row>
    <row r="180">
      <c r="A180" s="3" t="s">
        <v>111</v>
      </c>
      <c r="B180" s="4" t="s">
        <v>130</v>
      </c>
      <c r="C180" s="4" t="s">
        <v>131</v>
      </c>
      <c r="D180" s="3" t="n">
        <v>2.0</v>
      </c>
      <c r="E180" s="4" t="s">
        <v>58</v>
      </c>
      <c r="F180" s="4" t="s">
        <v>59</v>
      </c>
      <c r="G180" s="4" t="s">
        <v>60</v>
      </c>
      <c r="H180" s="5" t="n">
        <f>134.0</f>
        <v>134.0</v>
      </c>
    </row>
    <row r="181">
      <c r="A181" s="3" t="s">
        <v>111</v>
      </c>
      <c r="B181" s="4" t="s">
        <v>130</v>
      </c>
      <c r="C181" s="4" t="s">
        <v>131</v>
      </c>
      <c r="D181" s="3" t="n">
        <v>3.0</v>
      </c>
      <c r="E181" s="4" t="s">
        <v>90</v>
      </c>
      <c r="F181" s="4" t="s">
        <v>91</v>
      </c>
      <c r="G181" s="4" t="s">
        <v>92</v>
      </c>
      <c r="H181" s="5" t="n">
        <f>30.0</f>
        <v>30.0</v>
      </c>
    </row>
    <row r="182">
      <c r="A182" s="3" t="s">
        <v>111</v>
      </c>
      <c r="B182" s="4" t="s">
        <v>130</v>
      </c>
      <c r="C182" s="4" t="s">
        <v>131</v>
      </c>
      <c r="D182" s="3" t="n">
        <v>4.0</v>
      </c>
      <c r="E182" s="4" t="s">
        <v>70</v>
      </c>
      <c r="F182" s="4" t="s">
        <v>71</v>
      </c>
      <c r="G182" s="4" t="s">
        <v>72</v>
      </c>
      <c r="H182" s="5" t="n">
        <f>17.0</f>
        <v>17.0</v>
      </c>
    </row>
    <row r="183">
      <c r="A183" s="3" t="s">
        <v>111</v>
      </c>
      <c r="B183" s="4" t="s">
        <v>130</v>
      </c>
      <c r="C183" s="4" t="s">
        <v>131</v>
      </c>
      <c r="D183" s="3" t="n">
        <v>5.0</v>
      </c>
      <c r="E183" s="4" t="s">
        <v>16</v>
      </c>
      <c r="F183" s="4" t="s">
        <v>17</v>
      </c>
      <c r="G183" s="4" t="s">
        <v>18</v>
      </c>
      <c r="H183" s="5" t="n">
        <f>14.0</f>
        <v>14.0</v>
      </c>
    </row>
    <row r="184">
      <c r="A184" s="3" t="s">
        <v>111</v>
      </c>
      <c r="B184" s="4" t="s">
        <v>130</v>
      </c>
      <c r="C184" s="4" t="s">
        <v>131</v>
      </c>
      <c r="D184" s="3" t="n">
        <v>6.0</v>
      </c>
      <c r="E184" s="4" t="s">
        <v>67</v>
      </c>
      <c r="F184" s="4" t="s">
        <v>68</v>
      </c>
      <c r="G184" s="4" t="s">
        <v>69</v>
      </c>
      <c r="H184" s="5" t="n">
        <f>13.0</f>
        <v>13.0</v>
      </c>
    </row>
    <row r="185">
      <c r="A185" s="3" t="s">
        <v>111</v>
      </c>
      <c r="B185" s="4" t="s">
        <v>130</v>
      </c>
      <c r="C185" s="4" t="s">
        <v>131</v>
      </c>
      <c r="D185" s="3" t="n">
        <v>7.0</v>
      </c>
      <c r="E185" s="4" t="s">
        <v>84</v>
      </c>
      <c r="F185" s="4" t="s">
        <v>85</v>
      </c>
      <c r="G185" s="4" t="s">
        <v>86</v>
      </c>
      <c r="H185" s="5" t="n">
        <f>6.0</f>
        <v>6.0</v>
      </c>
    </row>
    <row r="186">
      <c r="A186" s="3" t="s">
        <v>111</v>
      </c>
      <c r="B186" s="4" t="s">
        <v>130</v>
      </c>
      <c r="C186" s="4" t="s">
        <v>131</v>
      </c>
      <c r="D186" s="3" t="n">
        <v>7.0</v>
      </c>
      <c r="E186" s="4" t="s">
        <v>64</v>
      </c>
      <c r="F186" s="4" t="s">
        <v>65</v>
      </c>
      <c r="G186" s="4" t="s">
        <v>66</v>
      </c>
      <c r="H186" s="5" t="n">
        <f>6.0</f>
        <v>6.0</v>
      </c>
    </row>
    <row r="187">
      <c r="A187" s="3" t="s">
        <v>111</v>
      </c>
      <c r="B187" s="4" t="s">
        <v>130</v>
      </c>
      <c r="C187" s="4" t="s">
        <v>131</v>
      </c>
      <c r="D187" s="3" t="n">
        <v>9.0</v>
      </c>
      <c r="E187" s="4" t="s">
        <v>116</v>
      </c>
      <c r="F187" s="4" t="s">
        <v>117</v>
      </c>
      <c r="G187" s="4" t="s">
        <v>118</v>
      </c>
      <c r="H187" s="5" t="n">
        <f>2.0</f>
        <v>2.0</v>
      </c>
    </row>
    <row r="188">
      <c r="A188" s="3" t="s">
        <v>111</v>
      </c>
      <c r="B188" s="4" t="s">
        <v>130</v>
      </c>
      <c r="C188" s="4" t="s">
        <v>131</v>
      </c>
      <c r="D188" s="3" t="n">
        <v>10.0</v>
      </c>
      <c r="E188" s="4" t="s">
        <v>93</v>
      </c>
      <c r="F188" s="4" t="s">
        <v>94</v>
      </c>
      <c r="G188" s="4" t="s">
        <v>95</v>
      </c>
      <c r="H188" s="5" t="n">
        <f>1.0</f>
        <v>1.0</v>
      </c>
    </row>
    <row r="189">
      <c r="A189" s="3" t="s">
        <v>111</v>
      </c>
      <c r="B189" s="4" t="s">
        <v>132</v>
      </c>
      <c r="C189" s="4" t="s">
        <v>133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397.0</f>
        <v>397.0</v>
      </c>
    </row>
    <row r="190">
      <c r="A190" s="3" t="s">
        <v>111</v>
      </c>
      <c r="B190" s="4" t="s">
        <v>132</v>
      </c>
      <c r="C190" s="4" t="s">
        <v>133</v>
      </c>
      <c r="D190" s="3" t="n">
        <v>2.0</v>
      </c>
      <c r="E190" s="4" t="s">
        <v>64</v>
      </c>
      <c r="F190" s="4" t="s">
        <v>65</v>
      </c>
      <c r="G190" s="4" t="s">
        <v>66</v>
      </c>
      <c r="H190" s="5" t="n">
        <f>77.0</f>
        <v>77.0</v>
      </c>
    </row>
    <row r="191">
      <c r="A191" s="3" t="s">
        <v>111</v>
      </c>
      <c r="B191" s="4" t="s">
        <v>132</v>
      </c>
      <c r="C191" s="4" t="s">
        <v>133</v>
      </c>
      <c r="D191" s="3" t="n">
        <v>2.0</v>
      </c>
      <c r="E191" s="4" t="s">
        <v>58</v>
      </c>
      <c r="F191" s="4" t="s">
        <v>59</v>
      </c>
      <c r="G191" s="4" t="s">
        <v>60</v>
      </c>
      <c r="H191" s="5" t="n">
        <f>77.0</f>
        <v>77.0</v>
      </c>
    </row>
    <row r="192">
      <c r="A192" s="3" t="s">
        <v>111</v>
      </c>
      <c r="B192" s="4" t="s">
        <v>132</v>
      </c>
      <c r="C192" s="4" t="s">
        <v>133</v>
      </c>
      <c r="D192" s="3" t="n">
        <v>4.0</v>
      </c>
      <c r="E192" s="4" t="s">
        <v>16</v>
      </c>
      <c r="F192" s="4" t="s">
        <v>17</v>
      </c>
      <c r="G192" s="4" t="s">
        <v>18</v>
      </c>
      <c r="H192" s="5" t="n">
        <f>61.0</f>
        <v>61.0</v>
      </c>
    </row>
    <row r="193">
      <c r="A193" s="3" t="s">
        <v>111</v>
      </c>
      <c r="B193" s="4" t="s">
        <v>132</v>
      </c>
      <c r="C193" s="4" t="s">
        <v>133</v>
      </c>
      <c r="D193" s="3" t="n">
        <v>5.0</v>
      </c>
      <c r="E193" s="4" t="s">
        <v>70</v>
      </c>
      <c r="F193" s="4" t="s">
        <v>71</v>
      </c>
      <c r="G193" s="4" t="s">
        <v>72</v>
      </c>
      <c r="H193" s="5" t="n">
        <f>42.0</f>
        <v>42.0</v>
      </c>
    </row>
    <row r="194">
      <c r="A194" s="3" t="s">
        <v>111</v>
      </c>
      <c r="B194" s="4" t="s">
        <v>132</v>
      </c>
      <c r="C194" s="4" t="s">
        <v>133</v>
      </c>
      <c r="D194" s="3" t="n">
        <v>6.0</v>
      </c>
      <c r="E194" s="4" t="s">
        <v>84</v>
      </c>
      <c r="F194" s="4" t="s">
        <v>85</v>
      </c>
      <c r="G194" s="4" t="s">
        <v>86</v>
      </c>
      <c r="H194" s="5" t="n">
        <f>40.0</f>
        <v>40.0</v>
      </c>
    </row>
    <row r="195">
      <c r="A195" s="3" t="s">
        <v>111</v>
      </c>
      <c r="B195" s="4" t="s">
        <v>132</v>
      </c>
      <c r="C195" s="4" t="s">
        <v>133</v>
      </c>
      <c r="D195" s="3" t="n">
        <v>7.0</v>
      </c>
      <c r="E195" s="4" t="s">
        <v>67</v>
      </c>
      <c r="F195" s="4" t="s">
        <v>68</v>
      </c>
      <c r="G195" s="4" t="s">
        <v>69</v>
      </c>
      <c r="H195" s="5" t="n">
        <f>35.0</f>
        <v>35.0</v>
      </c>
    </row>
    <row r="196">
      <c r="A196" s="3" t="s">
        <v>111</v>
      </c>
      <c r="B196" s="4" t="s">
        <v>132</v>
      </c>
      <c r="C196" s="4" t="s">
        <v>133</v>
      </c>
      <c r="D196" s="3" t="n">
        <v>8.0</v>
      </c>
      <c r="E196" s="4" t="s">
        <v>90</v>
      </c>
      <c r="F196" s="4" t="s">
        <v>91</v>
      </c>
      <c r="G196" s="4" t="s">
        <v>92</v>
      </c>
      <c r="H196" s="5" t="n">
        <f>28.0</f>
        <v>28.0</v>
      </c>
    </row>
    <row r="197">
      <c r="A197" s="3" t="s">
        <v>111</v>
      </c>
      <c r="B197" s="4" t="s">
        <v>132</v>
      </c>
      <c r="C197" s="4" t="s">
        <v>133</v>
      </c>
      <c r="D197" s="3" t="n">
        <v>9.0</v>
      </c>
      <c r="E197" s="4" t="s">
        <v>134</v>
      </c>
      <c r="F197" s="4" t="s">
        <v>135</v>
      </c>
      <c r="G197" s="4" t="s">
        <v>136</v>
      </c>
      <c r="H197" s="5" t="n">
        <f>10.0</f>
        <v>10.0</v>
      </c>
    </row>
    <row r="198">
      <c r="A198" s="3" t="s">
        <v>111</v>
      </c>
      <c r="B198" s="4" t="s">
        <v>132</v>
      </c>
      <c r="C198" s="4" t="s">
        <v>133</v>
      </c>
      <c r="D198" s="3" t="n">
        <v>9.0</v>
      </c>
      <c r="E198" s="4" t="s">
        <v>52</v>
      </c>
      <c r="F198" s="4" t="s">
        <v>53</v>
      </c>
      <c r="G198" s="4" t="s">
        <v>54</v>
      </c>
      <c r="H198" s="5" t="n">
        <f>10.0</f>
        <v>10.0</v>
      </c>
    </row>
    <row r="199">
      <c r="A199" s="3" t="s">
        <v>111</v>
      </c>
      <c r="B199" s="4" t="s">
        <v>132</v>
      </c>
      <c r="C199" s="4" t="s">
        <v>133</v>
      </c>
      <c r="D199" s="3" t="n">
        <v>11.0</v>
      </c>
      <c r="E199" s="4" t="s">
        <v>87</v>
      </c>
      <c r="F199" s="4" t="s">
        <v>88</v>
      </c>
      <c r="G199" s="4" t="s">
        <v>89</v>
      </c>
      <c r="H199" s="5" t="n">
        <f>6.0</f>
        <v>6.0</v>
      </c>
    </row>
    <row r="200">
      <c r="A200" s="3" t="s">
        <v>111</v>
      </c>
      <c r="B200" s="4" t="s">
        <v>132</v>
      </c>
      <c r="C200" s="4" t="s">
        <v>133</v>
      </c>
      <c r="D200" s="3" t="n">
        <v>11.0</v>
      </c>
      <c r="E200" s="4" t="s">
        <v>93</v>
      </c>
      <c r="F200" s="4" t="s">
        <v>94</v>
      </c>
      <c r="G200" s="4" t="s">
        <v>95</v>
      </c>
      <c r="H200" s="5" t="n">
        <f>6.0</f>
        <v>6.0</v>
      </c>
    </row>
    <row r="201">
      <c r="A201" s="3" t="s">
        <v>111</v>
      </c>
      <c r="B201" s="4" t="s">
        <v>132</v>
      </c>
      <c r="C201" s="4" t="s">
        <v>133</v>
      </c>
      <c r="D201" s="3" t="n">
        <v>13.0</v>
      </c>
      <c r="E201" s="4" t="s">
        <v>121</v>
      </c>
      <c r="F201" s="4" t="s">
        <v>122</v>
      </c>
      <c r="G201" s="4" t="s">
        <v>123</v>
      </c>
      <c r="H201" s="5" t="n">
        <f>2.0</f>
        <v>2.0</v>
      </c>
    </row>
    <row r="202">
      <c r="A202" s="3" t="s">
        <v>111</v>
      </c>
      <c r="B202" s="4" t="s">
        <v>132</v>
      </c>
      <c r="C202" s="4" t="s">
        <v>133</v>
      </c>
      <c r="D202" s="3" t="n">
        <v>13.0</v>
      </c>
      <c r="E202" s="4" t="s">
        <v>116</v>
      </c>
      <c r="F202" s="4" t="s">
        <v>117</v>
      </c>
      <c r="G202" s="4" t="s">
        <v>118</v>
      </c>
      <c r="H202" s="5" t="n">
        <f>2.0</f>
        <v>2.0</v>
      </c>
    </row>
    <row r="203">
      <c r="A203" s="3" t="s">
        <v>111</v>
      </c>
      <c r="B203" s="4" t="s">
        <v>132</v>
      </c>
      <c r="C203" s="4" t="s">
        <v>133</v>
      </c>
      <c r="D203" s="3" t="n">
        <v>15.0</v>
      </c>
      <c r="E203" s="4" t="s">
        <v>43</v>
      </c>
      <c r="F203" s="4" t="s">
        <v>44</v>
      </c>
      <c r="G203" s="4" t="s">
        <v>45</v>
      </c>
      <c r="H203" s="5" t="n">
        <f>1.0</f>
        <v>1.0</v>
      </c>
    </row>
    <row r="204">
      <c r="A204" s="3" t="s">
        <v>111</v>
      </c>
      <c r="B204" s="4" t="s">
        <v>137</v>
      </c>
      <c r="C204" s="4" t="s">
        <v>138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146.0</f>
        <v>146.0</v>
      </c>
    </row>
    <row r="205">
      <c r="A205" s="3" t="s">
        <v>111</v>
      </c>
      <c r="B205" s="4" t="s">
        <v>137</v>
      </c>
      <c r="C205" s="4" t="s">
        <v>138</v>
      </c>
      <c r="D205" s="3" t="n">
        <v>2.0</v>
      </c>
      <c r="E205" s="4" t="s">
        <v>58</v>
      </c>
      <c r="F205" s="4" t="s">
        <v>59</v>
      </c>
      <c r="G205" s="4" t="s">
        <v>60</v>
      </c>
      <c r="H205" s="5" t="n">
        <f>34.0</f>
        <v>34.0</v>
      </c>
    </row>
    <row r="206">
      <c r="A206" s="3" t="s">
        <v>111</v>
      </c>
      <c r="B206" s="4" t="s">
        <v>137</v>
      </c>
      <c r="C206" s="4" t="s">
        <v>138</v>
      </c>
      <c r="D206" s="3" t="n">
        <v>3.0</v>
      </c>
      <c r="E206" s="4" t="s">
        <v>90</v>
      </c>
      <c r="F206" s="4" t="s">
        <v>91</v>
      </c>
      <c r="G206" s="4" t="s">
        <v>92</v>
      </c>
      <c r="H206" s="5" t="n">
        <f>14.0</f>
        <v>14.0</v>
      </c>
    </row>
    <row r="207">
      <c r="A207" s="3" t="s">
        <v>111</v>
      </c>
      <c r="B207" s="4" t="s">
        <v>137</v>
      </c>
      <c r="C207" s="4" t="s">
        <v>138</v>
      </c>
      <c r="D207" s="3" t="n">
        <v>4.0</v>
      </c>
      <c r="E207" s="4" t="s">
        <v>70</v>
      </c>
      <c r="F207" s="4" t="s">
        <v>71</v>
      </c>
      <c r="G207" s="4" t="s">
        <v>72</v>
      </c>
      <c r="H207" s="5" t="n">
        <f>12.0</f>
        <v>12.0</v>
      </c>
    </row>
    <row r="208">
      <c r="A208" s="3" t="s">
        <v>111</v>
      </c>
      <c r="B208" s="4" t="s">
        <v>137</v>
      </c>
      <c r="C208" s="4" t="s">
        <v>138</v>
      </c>
      <c r="D208" s="3" t="n">
        <v>5.0</v>
      </c>
      <c r="E208" s="4" t="s">
        <v>16</v>
      </c>
      <c r="F208" s="4" t="s">
        <v>17</v>
      </c>
      <c r="G208" s="4" t="s">
        <v>18</v>
      </c>
      <c r="H208" s="5" t="n">
        <f>6.0</f>
        <v>6.0</v>
      </c>
    </row>
    <row r="209">
      <c r="A209" s="3" t="s">
        <v>111</v>
      </c>
      <c r="B209" s="4" t="s">
        <v>137</v>
      </c>
      <c r="C209" s="4" t="s">
        <v>138</v>
      </c>
      <c r="D209" s="3" t="n">
        <v>6.0</v>
      </c>
      <c r="E209" s="4" t="s">
        <v>64</v>
      </c>
      <c r="F209" s="4" t="s">
        <v>65</v>
      </c>
      <c r="G209" s="4" t="s">
        <v>66</v>
      </c>
      <c r="H209" s="5" t="n">
        <f>4.0</f>
        <v>4.0</v>
      </c>
    </row>
    <row r="210">
      <c r="A210" s="3" t="s">
        <v>111</v>
      </c>
      <c r="B210" s="4" t="s">
        <v>137</v>
      </c>
      <c r="C210" s="4" t="s">
        <v>138</v>
      </c>
      <c r="D210" s="3" t="n">
        <v>7.0</v>
      </c>
      <c r="E210" s="4" t="s">
        <v>84</v>
      </c>
      <c r="F210" s="4" t="s">
        <v>85</v>
      </c>
      <c r="G210" s="4" t="s">
        <v>86</v>
      </c>
      <c r="H210" s="5" t="n">
        <f>3.0</f>
        <v>3.0</v>
      </c>
    </row>
    <row r="211">
      <c r="A211" s="3" t="s">
        <v>111</v>
      </c>
      <c r="B211" s="4" t="s">
        <v>137</v>
      </c>
      <c r="C211" s="4" t="s">
        <v>138</v>
      </c>
      <c r="D211" s="3" t="n">
        <v>8.0</v>
      </c>
      <c r="E211" s="4" t="s">
        <v>116</v>
      </c>
      <c r="F211" s="4" t="s">
        <v>117</v>
      </c>
      <c r="G211" s="4" t="s">
        <v>118</v>
      </c>
      <c r="H211" s="5" t="n">
        <f>2.0</f>
        <v>2.0</v>
      </c>
    </row>
    <row r="212">
      <c r="A212" s="3" t="s">
        <v>111</v>
      </c>
      <c r="B212" s="4" t="s">
        <v>137</v>
      </c>
      <c r="C212" s="4" t="s">
        <v>138</v>
      </c>
      <c r="D212" s="3" t="n">
        <v>9.0</v>
      </c>
      <c r="E212" s="4" t="s">
        <v>67</v>
      </c>
      <c r="F212" s="4" t="s">
        <v>68</v>
      </c>
      <c r="G212" s="4" t="s">
        <v>69</v>
      </c>
      <c r="H212" s="5" t="n">
        <f>1.0</f>
        <v>1.0</v>
      </c>
    </row>
    <row r="213">
      <c r="A213" s="3" t="s">
        <v>111</v>
      </c>
      <c r="B213" s="4" t="s">
        <v>139</v>
      </c>
      <c r="C213" s="4" t="s">
        <v>140</v>
      </c>
      <c r="D213" s="3" t="n">
        <v>1.0</v>
      </c>
      <c r="E213" s="4" t="s">
        <v>13</v>
      </c>
      <c r="F213" s="4" t="s">
        <v>14</v>
      </c>
      <c r="G213" s="4" t="s">
        <v>15</v>
      </c>
      <c r="H213" s="5" t="n">
        <f>679.0</f>
        <v>679.0</v>
      </c>
    </row>
    <row r="214">
      <c r="A214" s="3" t="s">
        <v>111</v>
      </c>
      <c r="B214" s="4" t="s">
        <v>139</v>
      </c>
      <c r="C214" s="4" t="s">
        <v>140</v>
      </c>
      <c r="D214" s="3" t="n">
        <v>2.0</v>
      </c>
      <c r="E214" s="4" t="s">
        <v>37</v>
      </c>
      <c r="F214" s="4" t="s">
        <v>38</v>
      </c>
      <c r="G214" s="4" t="s">
        <v>39</v>
      </c>
      <c r="H214" s="5" t="n">
        <f>213.0</f>
        <v>213.0</v>
      </c>
    </row>
    <row r="215">
      <c r="A215" s="3" t="s">
        <v>111</v>
      </c>
      <c r="B215" s="4" t="s">
        <v>139</v>
      </c>
      <c r="C215" s="4" t="s">
        <v>140</v>
      </c>
      <c r="D215" s="3" t="n">
        <v>3.0</v>
      </c>
      <c r="E215" s="4" t="s">
        <v>67</v>
      </c>
      <c r="F215" s="4" t="s">
        <v>68</v>
      </c>
      <c r="G215" s="4" t="s">
        <v>69</v>
      </c>
      <c r="H215" s="5" t="n">
        <f>132.0</f>
        <v>132.0</v>
      </c>
    </row>
    <row r="216">
      <c r="A216" s="3" t="s">
        <v>111</v>
      </c>
      <c r="B216" s="4" t="s">
        <v>139</v>
      </c>
      <c r="C216" s="4" t="s">
        <v>140</v>
      </c>
      <c r="D216" s="3" t="n">
        <v>4.0</v>
      </c>
      <c r="E216" s="4" t="s">
        <v>58</v>
      </c>
      <c r="F216" s="4" t="s">
        <v>59</v>
      </c>
      <c r="G216" s="4" t="s">
        <v>60</v>
      </c>
      <c r="H216" s="5" t="n">
        <f>118.0</f>
        <v>118.0</v>
      </c>
    </row>
    <row r="217">
      <c r="A217" s="3" t="s">
        <v>111</v>
      </c>
      <c r="B217" s="4" t="s">
        <v>139</v>
      </c>
      <c r="C217" s="4" t="s">
        <v>140</v>
      </c>
      <c r="D217" s="3" t="n">
        <v>5.0</v>
      </c>
      <c r="E217" s="4" t="s">
        <v>28</v>
      </c>
      <c r="F217" s="4" t="s">
        <v>29</v>
      </c>
      <c r="G217" s="4" t="s">
        <v>30</v>
      </c>
      <c r="H217" s="5" t="n">
        <f>100.0</f>
        <v>100.0</v>
      </c>
    </row>
    <row r="218">
      <c r="A218" s="3" t="s">
        <v>111</v>
      </c>
      <c r="B218" s="4" t="s">
        <v>139</v>
      </c>
      <c r="C218" s="4" t="s">
        <v>140</v>
      </c>
      <c r="D218" s="3" t="n">
        <v>6.0</v>
      </c>
      <c r="E218" s="4" t="s">
        <v>64</v>
      </c>
      <c r="F218" s="4" t="s">
        <v>65</v>
      </c>
      <c r="G218" s="4" t="s">
        <v>66</v>
      </c>
      <c r="H218" s="5" t="n">
        <f>92.0</f>
        <v>92.0</v>
      </c>
    </row>
    <row r="219">
      <c r="A219" s="3" t="s">
        <v>111</v>
      </c>
      <c r="B219" s="4" t="s">
        <v>139</v>
      </c>
      <c r="C219" s="4" t="s">
        <v>140</v>
      </c>
      <c r="D219" s="3" t="n">
        <v>7.0</v>
      </c>
      <c r="E219" s="4" t="s">
        <v>19</v>
      </c>
      <c r="F219" s="4" t="s">
        <v>20</v>
      </c>
      <c r="G219" s="4" t="s">
        <v>21</v>
      </c>
      <c r="H219" s="5" t="n">
        <f>50.0</f>
        <v>50.0</v>
      </c>
    </row>
    <row r="220">
      <c r="A220" s="3" t="s">
        <v>111</v>
      </c>
      <c r="B220" s="4" t="s">
        <v>139</v>
      </c>
      <c r="C220" s="4" t="s">
        <v>140</v>
      </c>
      <c r="D220" s="3" t="n">
        <v>8.0</v>
      </c>
      <c r="E220" s="4" t="s">
        <v>70</v>
      </c>
      <c r="F220" s="4" t="s">
        <v>71</v>
      </c>
      <c r="G220" s="4" t="s">
        <v>72</v>
      </c>
      <c r="H220" s="5" t="n">
        <f>43.0</f>
        <v>43.0</v>
      </c>
    </row>
    <row r="221">
      <c r="A221" s="3" t="s">
        <v>111</v>
      </c>
      <c r="B221" s="4" t="s">
        <v>139</v>
      </c>
      <c r="C221" s="4" t="s">
        <v>140</v>
      </c>
      <c r="D221" s="3" t="n">
        <v>9.0</v>
      </c>
      <c r="E221" s="4" t="s">
        <v>16</v>
      </c>
      <c r="F221" s="4" t="s">
        <v>17</v>
      </c>
      <c r="G221" s="4" t="s">
        <v>18</v>
      </c>
      <c r="H221" s="5" t="n">
        <f>40.0</f>
        <v>40.0</v>
      </c>
    </row>
    <row r="222">
      <c r="A222" s="3" t="s">
        <v>111</v>
      </c>
      <c r="B222" s="4" t="s">
        <v>139</v>
      </c>
      <c r="C222" s="4" t="s">
        <v>140</v>
      </c>
      <c r="D222" s="3" t="n">
        <v>10.0</v>
      </c>
      <c r="E222" s="4" t="s">
        <v>87</v>
      </c>
      <c r="F222" s="4" t="s">
        <v>88</v>
      </c>
      <c r="G222" s="4" t="s">
        <v>89</v>
      </c>
      <c r="H222" s="5" t="n">
        <f>38.0</f>
        <v>38.0</v>
      </c>
    </row>
    <row r="223">
      <c r="A223" s="3" t="s">
        <v>111</v>
      </c>
      <c r="B223" s="4" t="s">
        <v>139</v>
      </c>
      <c r="C223" s="4" t="s">
        <v>140</v>
      </c>
      <c r="D223" s="3" t="n">
        <v>11.0</v>
      </c>
      <c r="E223" s="4" t="s">
        <v>84</v>
      </c>
      <c r="F223" s="4" t="s">
        <v>85</v>
      </c>
      <c r="G223" s="4" t="s">
        <v>86</v>
      </c>
      <c r="H223" s="5" t="n">
        <f>37.0</f>
        <v>37.0</v>
      </c>
    </row>
    <row r="224">
      <c r="A224" s="3" t="s">
        <v>111</v>
      </c>
      <c r="B224" s="4" t="s">
        <v>139</v>
      </c>
      <c r="C224" s="4" t="s">
        <v>140</v>
      </c>
      <c r="D224" s="3" t="n">
        <v>12.0</v>
      </c>
      <c r="E224" s="4" t="s">
        <v>75</v>
      </c>
      <c r="F224" s="4" t="s">
        <v>76</v>
      </c>
      <c r="G224" s="4" t="s">
        <v>77</v>
      </c>
      <c r="H224" s="5" t="n">
        <f>25.0</f>
        <v>25.0</v>
      </c>
    </row>
    <row r="225">
      <c r="A225" s="3" t="s">
        <v>111</v>
      </c>
      <c r="B225" s="4" t="s">
        <v>139</v>
      </c>
      <c r="C225" s="4" t="s">
        <v>140</v>
      </c>
      <c r="D225" s="3" t="n">
        <v>13.0</v>
      </c>
      <c r="E225" s="4" t="s">
        <v>93</v>
      </c>
      <c r="F225" s="4" t="s">
        <v>94</v>
      </c>
      <c r="G225" s="4" t="s">
        <v>95</v>
      </c>
      <c r="H225" s="5" t="n">
        <f>6.0</f>
        <v>6.0</v>
      </c>
    </row>
    <row r="226">
      <c r="A226" s="3" t="s">
        <v>111</v>
      </c>
      <c r="B226" s="4" t="s">
        <v>139</v>
      </c>
      <c r="C226" s="4" t="s">
        <v>140</v>
      </c>
      <c r="D226" s="3" t="n">
        <v>14.0</v>
      </c>
      <c r="E226" s="4" t="s">
        <v>121</v>
      </c>
      <c r="F226" s="4" t="s">
        <v>122</v>
      </c>
      <c r="G226" s="4" t="s">
        <v>123</v>
      </c>
      <c r="H226" s="5" t="n">
        <f>5.0</f>
        <v>5.0</v>
      </c>
    </row>
    <row r="227">
      <c r="A227" s="3" t="s">
        <v>111</v>
      </c>
      <c r="B227" s="4" t="s">
        <v>139</v>
      </c>
      <c r="C227" s="4" t="s">
        <v>140</v>
      </c>
      <c r="D227" s="3" t="n">
        <v>15.0</v>
      </c>
      <c r="E227" s="4" t="s">
        <v>90</v>
      </c>
      <c r="F227" s="4" t="s">
        <v>91</v>
      </c>
      <c r="G227" s="4" t="s">
        <v>92</v>
      </c>
      <c r="H227" s="5" t="n">
        <f>4.0</f>
        <v>4.0</v>
      </c>
    </row>
    <row r="228">
      <c r="A228" s="3" t="s">
        <v>111</v>
      </c>
      <c r="B228" s="4" t="s">
        <v>139</v>
      </c>
      <c r="C228" s="4" t="s">
        <v>140</v>
      </c>
      <c r="D228" s="3" t="n">
        <v>16.0</v>
      </c>
      <c r="E228" s="4" t="s">
        <v>116</v>
      </c>
      <c r="F228" s="4" t="s">
        <v>117</v>
      </c>
      <c r="G228" s="4" t="s">
        <v>118</v>
      </c>
      <c r="H228" s="5" t="n">
        <f>2.0</f>
        <v>2.0</v>
      </c>
    </row>
    <row r="229">
      <c r="A229" s="3" t="s">
        <v>111</v>
      </c>
      <c r="B229" s="4" t="s">
        <v>141</v>
      </c>
      <c r="C229" s="4" t="s">
        <v>142</v>
      </c>
      <c r="D229" s="3" t="n">
        <v>1.0</v>
      </c>
      <c r="E229" s="4" t="s">
        <v>13</v>
      </c>
      <c r="F229" s="4" t="s">
        <v>14</v>
      </c>
      <c r="G229" s="4" t="s">
        <v>15</v>
      </c>
      <c r="H229" s="5" t="n">
        <f>104.0</f>
        <v>104.0</v>
      </c>
    </row>
    <row r="230">
      <c r="A230" s="3" t="s">
        <v>111</v>
      </c>
      <c r="B230" s="4" t="s">
        <v>141</v>
      </c>
      <c r="C230" s="4" t="s">
        <v>142</v>
      </c>
      <c r="D230" s="3" t="n">
        <v>2.0</v>
      </c>
      <c r="E230" s="4" t="s">
        <v>127</v>
      </c>
      <c r="F230" s="4" t="s">
        <v>128</v>
      </c>
      <c r="G230" s="4" t="s">
        <v>129</v>
      </c>
      <c r="H230" s="5" t="n">
        <f>20.0</f>
        <v>20.0</v>
      </c>
    </row>
    <row r="231">
      <c r="A231" s="3" t="s">
        <v>111</v>
      </c>
      <c r="B231" s="4" t="s">
        <v>141</v>
      </c>
      <c r="C231" s="4" t="s">
        <v>142</v>
      </c>
      <c r="D231" s="3" t="n">
        <v>3.0</v>
      </c>
      <c r="E231" s="4" t="s">
        <v>58</v>
      </c>
      <c r="F231" s="4" t="s">
        <v>59</v>
      </c>
      <c r="G231" s="4" t="s">
        <v>60</v>
      </c>
      <c r="H231" s="5" t="n">
        <f>17.0</f>
        <v>17.0</v>
      </c>
    </row>
    <row r="232">
      <c r="A232" s="3" t="s">
        <v>111</v>
      </c>
      <c r="B232" s="4" t="s">
        <v>141</v>
      </c>
      <c r="C232" s="4" t="s">
        <v>142</v>
      </c>
      <c r="D232" s="3" t="n">
        <v>4.0</v>
      </c>
      <c r="E232" s="4" t="s">
        <v>16</v>
      </c>
      <c r="F232" s="4" t="s">
        <v>17</v>
      </c>
      <c r="G232" s="4" t="s">
        <v>18</v>
      </c>
      <c r="H232" s="5" t="n">
        <f>8.0</f>
        <v>8.0</v>
      </c>
    </row>
    <row r="233">
      <c r="A233" s="3" t="s">
        <v>111</v>
      </c>
      <c r="B233" s="4" t="s">
        <v>141</v>
      </c>
      <c r="C233" s="4" t="s">
        <v>142</v>
      </c>
      <c r="D233" s="3" t="n">
        <v>5.0</v>
      </c>
      <c r="E233" s="4" t="s">
        <v>84</v>
      </c>
      <c r="F233" s="4" t="s">
        <v>85</v>
      </c>
      <c r="G233" s="4" t="s">
        <v>86</v>
      </c>
      <c r="H233" s="5" t="n">
        <f>4.0</f>
        <v>4.0</v>
      </c>
    </row>
    <row r="234">
      <c r="A234" s="3" t="s">
        <v>111</v>
      </c>
      <c r="B234" s="4" t="s">
        <v>141</v>
      </c>
      <c r="C234" s="4" t="s">
        <v>142</v>
      </c>
      <c r="D234" s="3" t="n">
        <v>5.0</v>
      </c>
      <c r="E234" s="4" t="s">
        <v>70</v>
      </c>
      <c r="F234" s="4" t="s">
        <v>71</v>
      </c>
      <c r="G234" s="4" t="s">
        <v>72</v>
      </c>
      <c r="H234" s="5" t="n">
        <f>4.0</f>
        <v>4.0</v>
      </c>
    </row>
    <row r="235">
      <c r="A235" s="3" t="s">
        <v>111</v>
      </c>
      <c r="B235" s="4" t="s">
        <v>141</v>
      </c>
      <c r="C235" s="4" t="s">
        <v>142</v>
      </c>
      <c r="D235" s="3" t="n">
        <v>7.0</v>
      </c>
      <c r="E235" s="4" t="s">
        <v>64</v>
      </c>
      <c r="F235" s="4" t="s">
        <v>65</v>
      </c>
      <c r="G235" s="4" t="s">
        <v>66</v>
      </c>
      <c r="H235" s="5" t="n">
        <f>3.0</f>
        <v>3.0</v>
      </c>
    </row>
    <row r="236">
      <c r="A236" s="3" t="s">
        <v>111</v>
      </c>
      <c r="B236" s="4" t="s">
        <v>141</v>
      </c>
      <c r="C236" s="4" t="s">
        <v>142</v>
      </c>
      <c r="D236" s="3" t="n">
        <v>7.0</v>
      </c>
      <c r="E236" s="4" t="s">
        <v>93</v>
      </c>
      <c r="F236" s="4" t="s">
        <v>94</v>
      </c>
      <c r="G236" s="4" t="s">
        <v>95</v>
      </c>
      <c r="H236" s="5" t="n">
        <f>3.0</f>
        <v>3.0</v>
      </c>
    </row>
    <row r="237">
      <c r="A237" s="3" t="s">
        <v>111</v>
      </c>
      <c r="B237" s="4" t="s">
        <v>141</v>
      </c>
      <c r="C237" s="4" t="s">
        <v>142</v>
      </c>
      <c r="D237" s="3" t="n">
        <v>9.0</v>
      </c>
      <c r="E237" s="4" t="s">
        <v>67</v>
      </c>
      <c r="F237" s="4" t="s">
        <v>68</v>
      </c>
      <c r="G237" s="4" t="s">
        <v>69</v>
      </c>
      <c r="H237" s="5" t="n">
        <f>1.0</f>
        <v>1.0</v>
      </c>
    </row>
    <row r="238">
      <c r="A238" s="3" t="s">
        <v>111</v>
      </c>
      <c r="B238" s="4" t="s">
        <v>143</v>
      </c>
      <c r="C238" s="4" t="s">
        <v>144</v>
      </c>
      <c r="D238" s="3" t="n">
        <v>1.0</v>
      </c>
      <c r="E238" s="4" t="s">
        <v>13</v>
      </c>
      <c r="F238" s="4" t="s">
        <v>14</v>
      </c>
      <c r="G238" s="4" t="s">
        <v>15</v>
      </c>
      <c r="H238" s="5" t="n">
        <f>393.0</f>
        <v>393.0</v>
      </c>
    </row>
    <row r="239">
      <c r="A239" s="3" t="s">
        <v>111</v>
      </c>
      <c r="B239" s="4" t="s">
        <v>143</v>
      </c>
      <c r="C239" s="4" t="s">
        <v>144</v>
      </c>
      <c r="D239" s="3" t="n">
        <v>2.0</v>
      </c>
      <c r="E239" s="4" t="s">
        <v>16</v>
      </c>
      <c r="F239" s="4" t="s">
        <v>17</v>
      </c>
      <c r="G239" s="4" t="s">
        <v>18</v>
      </c>
      <c r="H239" s="5" t="n">
        <f>208.0</f>
        <v>208.0</v>
      </c>
    </row>
    <row r="240">
      <c r="A240" s="3" t="s">
        <v>111</v>
      </c>
      <c r="B240" s="4" t="s">
        <v>143</v>
      </c>
      <c r="C240" s="4" t="s">
        <v>144</v>
      </c>
      <c r="D240" s="3" t="n">
        <v>3.0</v>
      </c>
      <c r="E240" s="4" t="s">
        <v>58</v>
      </c>
      <c r="F240" s="4" t="s">
        <v>59</v>
      </c>
      <c r="G240" s="4" t="s">
        <v>60</v>
      </c>
      <c r="H240" s="5" t="n">
        <f>56.0</f>
        <v>56.0</v>
      </c>
    </row>
    <row r="241">
      <c r="A241" s="3" t="s">
        <v>111</v>
      </c>
      <c r="B241" s="4" t="s">
        <v>143</v>
      </c>
      <c r="C241" s="4" t="s">
        <v>144</v>
      </c>
      <c r="D241" s="3" t="n">
        <v>4.0</v>
      </c>
      <c r="E241" s="4" t="s">
        <v>70</v>
      </c>
      <c r="F241" s="4" t="s">
        <v>71</v>
      </c>
      <c r="G241" s="4" t="s">
        <v>72</v>
      </c>
      <c r="H241" s="5" t="n">
        <f>32.0</f>
        <v>32.0</v>
      </c>
    </row>
    <row r="242">
      <c r="A242" s="3" t="s">
        <v>111</v>
      </c>
      <c r="B242" s="4" t="s">
        <v>143</v>
      </c>
      <c r="C242" s="4" t="s">
        <v>144</v>
      </c>
      <c r="D242" s="3" t="n">
        <v>5.0</v>
      </c>
      <c r="E242" s="4" t="s">
        <v>67</v>
      </c>
      <c r="F242" s="4" t="s">
        <v>68</v>
      </c>
      <c r="G242" s="4" t="s">
        <v>69</v>
      </c>
      <c r="H242" s="5" t="n">
        <f>27.0</f>
        <v>27.0</v>
      </c>
    </row>
    <row r="243">
      <c r="A243" s="3" t="s">
        <v>111</v>
      </c>
      <c r="B243" s="4" t="s">
        <v>143</v>
      </c>
      <c r="C243" s="4" t="s">
        <v>144</v>
      </c>
      <c r="D243" s="3" t="n">
        <v>6.0</v>
      </c>
      <c r="E243" s="4" t="s">
        <v>90</v>
      </c>
      <c r="F243" s="4" t="s">
        <v>91</v>
      </c>
      <c r="G243" s="4" t="s">
        <v>92</v>
      </c>
      <c r="H243" s="5" t="n">
        <f>25.0</f>
        <v>25.0</v>
      </c>
    </row>
    <row r="244">
      <c r="A244" s="3" t="s">
        <v>111</v>
      </c>
      <c r="B244" s="4" t="s">
        <v>143</v>
      </c>
      <c r="C244" s="4" t="s">
        <v>144</v>
      </c>
      <c r="D244" s="3" t="n">
        <v>7.0</v>
      </c>
      <c r="E244" s="4" t="s">
        <v>116</v>
      </c>
      <c r="F244" s="4" t="s">
        <v>117</v>
      </c>
      <c r="G244" s="4" t="s">
        <v>118</v>
      </c>
      <c r="H244" s="5" t="n">
        <f>21.0</f>
        <v>21.0</v>
      </c>
    </row>
    <row r="245">
      <c r="A245" s="3" t="s">
        <v>111</v>
      </c>
      <c r="B245" s="4" t="s">
        <v>143</v>
      </c>
      <c r="C245" s="4" t="s">
        <v>144</v>
      </c>
      <c r="D245" s="3" t="n">
        <v>8.0</v>
      </c>
      <c r="E245" s="4" t="s">
        <v>64</v>
      </c>
      <c r="F245" s="4" t="s">
        <v>65</v>
      </c>
      <c r="G245" s="4" t="s">
        <v>66</v>
      </c>
      <c r="H245" s="5" t="n">
        <f>14.0</f>
        <v>14.0</v>
      </c>
    </row>
    <row r="246">
      <c r="A246" s="3" t="s">
        <v>111</v>
      </c>
      <c r="B246" s="4" t="s">
        <v>143</v>
      </c>
      <c r="C246" s="4" t="s">
        <v>144</v>
      </c>
      <c r="D246" s="3" t="n">
        <v>9.0</v>
      </c>
      <c r="E246" s="4" t="s">
        <v>37</v>
      </c>
      <c r="F246" s="4" t="s">
        <v>38</v>
      </c>
      <c r="G246" s="4" t="s">
        <v>39</v>
      </c>
      <c r="H246" s="5" t="n">
        <f>5.0</f>
        <v>5.0</v>
      </c>
    </row>
    <row r="247">
      <c r="A247" s="3" t="s">
        <v>111</v>
      </c>
      <c r="B247" s="4" t="s">
        <v>143</v>
      </c>
      <c r="C247" s="4" t="s">
        <v>144</v>
      </c>
      <c r="D247" s="3" t="n">
        <v>10.0</v>
      </c>
      <c r="E247" s="4" t="s">
        <v>84</v>
      </c>
      <c r="F247" s="4" t="s">
        <v>85</v>
      </c>
      <c r="G247" s="4" t="s">
        <v>86</v>
      </c>
      <c r="H247" s="5" t="n">
        <f>2.0</f>
        <v>2.0</v>
      </c>
    </row>
    <row r="248">
      <c r="A248" s="3" t="s">
        <v>111</v>
      </c>
      <c r="B248" s="4" t="s">
        <v>143</v>
      </c>
      <c r="C248" s="4" t="s">
        <v>144</v>
      </c>
      <c r="D248" s="3" t="n">
        <v>11.0</v>
      </c>
      <c r="E248" s="4" t="s">
        <v>121</v>
      </c>
      <c r="F248" s="4" t="s">
        <v>122</v>
      </c>
      <c r="G248" s="4" t="s">
        <v>123</v>
      </c>
      <c r="H248" s="5" t="n">
        <f>1.0</f>
        <v>1.0</v>
      </c>
    </row>
    <row r="249">
      <c r="A249" s="3" t="s">
        <v>111</v>
      </c>
      <c r="B249" s="4" t="s">
        <v>143</v>
      </c>
      <c r="C249" s="4" t="s">
        <v>144</v>
      </c>
      <c r="D249" s="3" t="n">
        <v>11.0</v>
      </c>
      <c r="E249" s="4" t="s">
        <v>43</v>
      </c>
      <c r="F249" s="4" t="s">
        <v>44</v>
      </c>
      <c r="G249" s="4" t="s">
        <v>45</v>
      </c>
      <c r="H249" s="5" t="n">
        <f>1.0</f>
        <v>1.0</v>
      </c>
    </row>
    <row r="250">
      <c r="A250" s="3" t="s">
        <v>111</v>
      </c>
      <c r="B250" s="4" t="s">
        <v>143</v>
      </c>
      <c r="C250" s="4" t="s">
        <v>144</v>
      </c>
      <c r="D250" s="3" t="n">
        <v>11.0</v>
      </c>
      <c r="E250" s="4" t="s">
        <v>87</v>
      </c>
      <c r="F250" s="4" t="s">
        <v>88</v>
      </c>
      <c r="G250" s="4" t="s">
        <v>89</v>
      </c>
      <c r="H250" s="5" t="n">
        <f>1.0</f>
        <v>1.0</v>
      </c>
    </row>
    <row r="251">
      <c r="A251" s="3" t="s">
        <v>111</v>
      </c>
      <c r="B251" s="4" t="s">
        <v>145</v>
      </c>
      <c r="C251" s="4" t="s">
        <v>146</v>
      </c>
      <c r="D251" s="3" t="n">
        <v>1.0</v>
      </c>
      <c r="E251" s="4" t="s">
        <v>13</v>
      </c>
      <c r="F251" s="4" t="s">
        <v>14</v>
      </c>
      <c r="G251" s="4" t="s">
        <v>15</v>
      </c>
      <c r="H251" s="5" t="n">
        <f>53.0</f>
        <v>53.0</v>
      </c>
    </row>
    <row r="252">
      <c r="A252" s="3" t="s">
        <v>111</v>
      </c>
      <c r="B252" s="4" t="s">
        <v>145</v>
      </c>
      <c r="C252" s="4" t="s">
        <v>146</v>
      </c>
      <c r="D252" s="3" t="n">
        <v>2.0</v>
      </c>
      <c r="E252" s="4" t="s">
        <v>84</v>
      </c>
      <c r="F252" s="4" t="s">
        <v>85</v>
      </c>
      <c r="G252" s="4" t="s">
        <v>86</v>
      </c>
      <c r="H252" s="5" t="n">
        <f>12.0</f>
        <v>12.0</v>
      </c>
    </row>
    <row r="253">
      <c r="A253" s="3" t="s">
        <v>111</v>
      </c>
      <c r="B253" s="4" t="s">
        <v>145</v>
      </c>
      <c r="C253" s="4" t="s">
        <v>146</v>
      </c>
      <c r="D253" s="3" t="n">
        <v>3.0</v>
      </c>
      <c r="E253" s="4" t="s">
        <v>67</v>
      </c>
      <c r="F253" s="4" t="s">
        <v>68</v>
      </c>
      <c r="G253" s="4" t="s">
        <v>69</v>
      </c>
      <c r="H253" s="5" t="n">
        <f>7.0</f>
        <v>7.0</v>
      </c>
    </row>
    <row r="254">
      <c r="A254" s="3" t="s">
        <v>111</v>
      </c>
      <c r="B254" s="4" t="s">
        <v>145</v>
      </c>
      <c r="C254" s="4" t="s">
        <v>146</v>
      </c>
      <c r="D254" s="3" t="n">
        <v>4.0</v>
      </c>
      <c r="E254" s="4" t="s">
        <v>58</v>
      </c>
      <c r="F254" s="4" t="s">
        <v>59</v>
      </c>
      <c r="G254" s="4" t="s">
        <v>60</v>
      </c>
      <c r="H254" s="5" t="n">
        <f>5.0</f>
        <v>5.0</v>
      </c>
    </row>
    <row r="255">
      <c r="A255" s="3" t="s">
        <v>111</v>
      </c>
      <c r="B255" s="4" t="s">
        <v>145</v>
      </c>
      <c r="C255" s="4" t="s">
        <v>146</v>
      </c>
      <c r="D255" s="3" t="n">
        <v>5.0</v>
      </c>
      <c r="E255" s="4" t="s">
        <v>64</v>
      </c>
      <c r="F255" s="4" t="s">
        <v>65</v>
      </c>
      <c r="G255" s="4" t="s">
        <v>66</v>
      </c>
      <c r="H255" s="5" t="n">
        <f>4.0</f>
        <v>4.0</v>
      </c>
    </row>
    <row r="256">
      <c r="A256" s="3" t="s">
        <v>111</v>
      </c>
      <c r="B256" s="4" t="s">
        <v>145</v>
      </c>
      <c r="C256" s="4" t="s">
        <v>146</v>
      </c>
      <c r="D256" s="3" t="n">
        <v>6.0</v>
      </c>
      <c r="E256" s="4" t="s">
        <v>70</v>
      </c>
      <c r="F256" s="4" t="s">
        <v>71</v>
      </c>
      <c r="G256" s="4" t="s">
        <v>72</v>
      </c>
      <c r="H256" s="5" t="n">
        <f>3.0</f>
        <v>3.0</v>
      </c>
    </row>
    <row r="257">
      <c r="A257" s="3" t="s">
        <v>111</v>
      </c>
      <c r="B257" s="4" t="s">
        <v>145</v>
      </c>
      <c r="C257" s="4" t="s">
        <v>146</v>
      </c>
      <c r="D257" s="3" t="n">
        <v>7.0</v>
      </c>
      <c r="E257" s="4" t="s">
        <v>116</v>
      </c>
      <c r="F257" s="4" t="s">
        <v>117</v>
      </c>
      <c r="G257" s="4" t="s">
        <v>118</v>
      </c>
      <c r="H257" s="5" t="n">
        <f>2.0</f>
        <v>2.0</v>
      </c>
    </row>
    <row r="258">
      <c r="A258" s="3" t="s">
        <v>111</v>
      </c>
      <c r="B258" s="4" t="s">
        <v>145</v>
      </c>
      <c r="C258" s="4" t="s">
        <v>146</v>
      </c>
      <c r="D258" s="3" t="n">
        <v>7.0</v>
      </c>
      <c r="E258" s="4" t="s">
        <v>16</v>
      </c>
      <c r="F258" s="4" t="s">
        <v>17</v>
      </c>
      <c r="G258" s="4" t="s">
        <v>18</v>
      </c>
      <c r="H258" s="5" t="n">
        <f>2.0</f>
        <v>2.0</v>
      </c>
    </row>
    <row r="259">
      <c r="A259" s="3" t="s">
        <v>111</v>
      </c>
      <c r="B259" s="4" t="s">
        <v>145</v>
      </c>
      <c r="C259" s="4" t="s">
        <v>146</v>
      </c>
      <c r="D259" s="3" t="n">
        <v>7.0</v>
      </c>
      <c r="E259" s="4" t="s">
        <v>93</v>
      </c>
      <c r="F259" s="4" t="s">
        <v>94</v>
      </c>
      <c r="G259" s="4" t="s">
        <v>95</v>
      </c>
      <c r="H259" s="5" t="n">
        <f>2.0</f>
        <v>2.0</v>
      </c>
    </row>
    <row r="260">
      <c r="A260" s="3" t="s">
        <v>111</v>
      </c>
      <c r="B260" s="4" t="s">
        <v>147</v>
      </c>
      <c r="C260" s="4" t="s">
        <v>148</v>
      </c>
      <c r="D260" s="3" t="n">
        <v>1.0</v>
      </c>
      <c r="E260" s="4" t="s">
        <v>13</v>
      </c>
      <c r="F260" s="4" t="s">
        <v>14</v>
      </c>
      <c r="G260" s="4" t="s">
        <v>15</v>
      </c>
      <c r="H260" s="5" t="n">
        <f>293.0</f>
        <v>293.0</v>
      </c>
    </row>
    <row r="261">
      <c r="A261" s="3" t="s">
        <v>111</v>
      </c>
      <c r="B261" s="4" t="s">
        <v>147</v>
      </c>
      <c r="C261" s="4" t="s">
        <v>148</v>
      </c>
      <c r="D261" s="3" t="n">
        <v>2.0</v>
      </c>
      <c r="E261" s="4" t="s">
        <v>16</v>
      </c>
      <c r="F261" s="4" t="s">
        <v>17</v>
      </c>
      <c r="G261" s="4" t="s">
        <v>18</v>
      </c>
      <c r="H261" s="5" t="n">
        <f>150.0</f>
        <v>150.0</v>
      </c>
    </row>
    <row r="262">
      <c r="A262" s="3" t="s">
        <v>111</v>
      </c>
      <c r="B262" s="4" t="s">
        <v>147</v>
      </c>
      <c r="C262" s="4" t="s">
        <v>148</v>
      </c>
      <c r="D262" s="3" t="n">
        <v>3.0</v>
      </c>
      <c r="E262" s="4" t="s">
        <v>67</v>
      </c>
      <c r="F262" s="4" t="s">
        <v>68</v>
      </c>
      <c r="G262" s="4" t="s">
        <v>69</v>
      </c>
      <c r="H262" s="5" t="n">
        <f>49.0</f>
        <v>49.0</v>
      </c>
    </row>
    <row r="263">
      <c r="A263" s="3" t="s">
        <v>111</v>
      </c>
      <c r="B263" s="4" t="s">
        <v>147</v>
      </c>
      <c r="C263" s="4" t="s">
        <v>148</v>
      </c>
      <c r="D263" s="3" t="n">
        <v>4.0</v>
      </c>
      <c r="E263" s="4" t="s">
        <v>90</v>
      </c>
      <c r="F263" s="4" t="s">
        <v>91</v>
      </c>
      <c r="G263" s="4" t="s">
        <v>92</v>
      </c>
      <c r="H263" s="5" t="n">
        <f>25.0</f>
        <v>25.0</v>
      </c>
    </row>
    <row r="264">
      <c r="A264" s="3" t="s">
        <v>111</v>
      </c>
      <c r="B264" s="4" t="s">
        <v>147</v>
      </c>
      <c r="C264" s="4" t="s">
        <v>148</v>
      </c>
      <c r="D264" s="3" t="n">
        <v>5.0</v>
      </c>
      <c r="E264" s="4" t="s">
        <v>70</v>
      </c>
      <c r="F264" s="4" t="s">
        <v>71</v>
      </c>
      <c r="G264" s="4" t="s">
        <v>72</v>
      </c>
      <c r="H264" s="5" t="n">
        <f>24.0</f>
        <v>24.0</v>
      </c>
    </row>
    <row r="265">
      <c r="A265" s="3" t="s">
        <v>111</v>
      </c>
      <c r="B265" s="4" t="s">
        <v>147</v>
      </c>
      <c r="C265" s="4" t="s">
        <v>148</v>
      </c>
      <c r="D265" s="3" t="n">
        <v>6.0</v>
      </c>
      <c r="E265" s="4" t="s">
        <v>64</v>
      </c>
      <c r="F265" s="4" t="s">
        <v>65</v>
      </c>
      <c r="G265" s="4" t="s">
        <v>66</v>
      </c>
      <c r="H265" s="5" t="n">
        <f>21.0</f>
        <v>21.0</v>
      </c>
    </row>
    <row r="266">
      <c r="A266" s="3" t="s">
        <v>111</v>
      </c>
      <c r="B266" s="4" t="s">
        <v>147</v>
      </c>
      <c r="C266" s="4" t="s">
        <v>148</v>
      </c>
      <c r="D266" s="3" t="n">
        <v>7.0</v>
      </c>
      <c r="E266" s="4" t="s">
        <v>84</v>
      </c>
      <c r="F266" s="4" t="s">
        <v>85</v>
      </c>
      <c r="G266" s="4" t="s">
        <v>86</v>
      </c>
      <c r="H266" s="5" t="n">
        <f>11.0</f>
        <v>11.0</v>
      </c>
    </row>
    <row r="267">
      <c r="A267" s="3" t="s">
        <v>111</v>
      </c>
      <c r="B267" s="4" t="s">
        <v>147</v>
      </c>
      <c r="C267" s="4" t="s">
        <v>148</v>
      </c>
      <c r="D267" s="3" t="n">
        <v>8.0</v>
      </c>
      <c r="E267" s="4" t="s">
        <v>116</v>
      </c>
      <c r="F267" s="4" t="s">
        <v>117</v>
      </c>
      <c r="G267" s="4" t="s">
        <v>118</v>
      </c>
      <c r="H267" s="5" t="n">
        <f>5.0</f>
        <v>5.0</v>
      </c>
    </row>
    <row r="268">
      <c r="A268" s="3" t="s">
        <v>111</v>
      </c>
      <c r="B268" s="4" t="s">
        <v>147</v>
      </c>
      <c r="C268" s="4" t="s">
        <v>148</v>
      </c>
      <c r="D268" s="3" t="n">
        <v>8.0</v>
      </c>
      <c r="E268" s="4" t="s">
        <v>58</v>
      </c>
      <c r="F268" s="4" t="s">
        <v>59</v>
      </c>
      <c r="G268" s="4" t="s">
        <v>60</v>
      </c>
      <c r="H268" s="5" t="n">
        <f>5.0</f>
        <v>5.0</v>
      </c>
    </row>
    <row r="269">
      <c r="A269" s="3" t="s">
        <v>111</v>
      </c>
      <c r="B269" s="4" t="s">
        <v>147</v>
      </c>
      <c r="C269" s="4" t="s">
        <v>148</v>
      </c>
      <c r="D269" s="3" t="n">
        <v>10.0</v>
      </c>
      <c r="E269" s="4" t="s">
        <v>93</v>
      </c>
      <c r="F269" s="4" t="s">
        <v>94</v>
      </c>
      <c r="G269" s="4" t="s">
        <v>95</v>
      </c>
      <c r="H269" s="5" t="n">
        <f>1.0</f>
        <v>1.0</v>
      </c>
    </row>
    <row r="270">
      <c r="A270" s="3" t="s">
        <v>111</v>
      </c>
      <c r="B270" s="4" t="s">
        <v>149</v>
      </c>
      <c r="C270" s="4" t="s">
        <v>150</v>
      </c>
      <c r="D270" s="3" t="n">
        <v>1.0</v>
      </c>
      <c r="E270" s="4" t="s">
        <v>13</v>
      </c>
      <c r="F270" s="4" t="s">
        <v>14</v>
      </c>
      <c r="G270" s="4" t="s">
        <v>15</v>
      </c>
      <c r="H270" s="5" t="n">
        <f>538.0</f>
        <v>538.0</v>
      </c>
    </row>
    <row r="271">
      <c r="A271" s="3" t="s">
        <v>111</v>
      </c>
      <c r="B271" s="4" t="s">
        <v>149</v>
      </c>
      <c r="C271" s="4" t="s">
        <v>150</v>
      </c>
      <c r="D271" s="3" t="n">
        <v>2.0</v>
      </c>
      <c r="E271" s="4" t="s">
        <v>58</v>
      </c>
      <c r="F271" s="4" t="s">
        <v>59</v>
      </c>
      <c r="G271" s="4" t="s">
        <v>60</v>
      </c>
      <c r="H271" s="5" t="n">
        <f>324.0</f>
        <v>324.0</v>
      </c>
    </row>
    <row r="272">
      <c r="A272" s="3" t="s">
        <v>111</v>
      </c>
      <c r="B272" s="4" t="s">
        <v>149</v>
      </c>
      <c r="C272" s="4" t="s">
        <v>150</v>
      </c>
      <c r="D272" s="3" t="n">
        <v>3.0</v>
      </c>
      <c r="E272" s="4" t="s">
        <v>64</v>
      </c>
      <c r="F272" s="4" t="s">
        <v>65</v>
      </c>
      <c r="G272" s="4" t="s">
        <v>66</v>
      </c>
      <c r="H272" s="5" t="n">
        <f>129.0</f>
        <v>129.0</v>
      </c>
    </row>
    <row r="273">
      <c r="A273" s="3" t="s">
        <v>111</v>
      </c>
      <c r="B273" s="4" t="s">
        <v>149</v>
      </c>
      <c r="C273" s="4" t="s">
        <v>150</v>
      </c>
      <c r="D273" s="3" t="n">
        <v>4.0</v>
      </c>
      <c r="E273" s="4" t="s">
        <v>90</v>
      </c>
      <c r="F273" s="4" t="s">
        <v>91</v>
      </c>
      <c r="G273" s="4" t="s">
        <v>92</v>
      </c>
      <c r="H273" s="5" t="n">
        <f>64.0</f>
        <v>64.0</v>
      </c>
    </row>
    <row r="274">
      <c r="A274" s="3" t="s">
        <v>111</v>
      </c>
      <c r="B274" s="4" t="s">
        <v>149</v>
      </c>
      <c r="C274" s="4" t="s">
        <v>150</v>
      </c>
      <c r="D274" s="3" t="n">
        <v>5.0</v>
      </c>
      <c r="E274" s="4" t="s">
        <v>87</v>
      </c>
      <c r="F274" s="4" t="s">
        <v>88</v>
      </c>
      <c r="G274" s="4" t="s">
        <v>89</v>
      </c>
      <c r="H274" s="5" t="n">
        <f>42.0</f>
        <v>42.0</v>
      </c>
    </row>
    <row r="275">
      <c r="A275" s="3" t="s">
        <v>111</v>
      </c>
      <c r="B275" s="4" t="s">
        <v>149</v>
      </c>
      <c r="C275" s="4" t="s">
        <v>150</v>
      </c>
      <c r="D275" s="3" t="n">
        <v>6.0</v>
      </c>
      <c r="E275" s="4" t="s">
        <v>121</v>
      </c>
      <c r="F275" s="4" t="s">
        <v>122</v>
      </c>
      <c r="G275" s="4" t="s">
        <v>123</v>
      </c>
      <c r="H275" s="5" t="n">
        <f>37.0</f>
        <v>37.0</v>
      </c>
    </row>
    <row r="276">
      <c r="A276" s="3" t="s">
        <v>111</v>
      </c>
      <c r="B276" s="4" t="s">
        <v>149</v>
      </c>
      <c r="C276" s="4" t="s">
        <v>150</v>
      </c>
      <c r="D276" s="3" t="n">
        <v>7.0</v>
      </c>
      <c r="E276" s="4" t="s">
        <v>70</v>
      </c>
      <c r="F276" s="4" t="s">
        <v>71</v>
      </c>
      <c r="G276" s="4" t="s">
        <v>72</v>
      </c>
      <c r="H276" s="5" t="n">
        <f>36.0</f>
        <v>36.0</v>
      </c>
    </row>
    <row r="277">
      <c r="A277" s="3" t="s">
        <v>111</v>
      </c>
      <c r="B277" s="4" t="s">
        <v>149</v>
      </c>
      <c r="C277" s="4" t="s">
        <v>150</v>
      </c>
      <c r="D277" s="3" t="n">
        <v>8.0</v>
      </c>
      <c r="E277" s="4" t="s">
        <v>67</v>
      </c>
      <c r="F277" s="4" t="s">
        <v>68</v>
      </c>
      <c r="G277" s="4" t="s">
        <v>69</v>
      </c>
      <c r="H277" s="5" t="n">
        <f>35.0</f>
        <v>35.0</v>
      </c>
    </row>
    <row r="278">
      <c r="A278" s="3" t="s">
        <v>111</v>
      </c>
      <c r="B278" s="4" t="s">
        <v>149</v>
      </c>
      <c r="C278" s="4" t="s">
        <v>150</v>
      </c>
      <c r="D278" s="3" t="n">
        <v>9.0</v>
      </c>
      <c r="E278" s="4" t="s">
        <v>84</v>
      </c>
      <c r="F278" s="4" t="s">
        <v>85</v>
      </c>
      <c r="G278" s="4" t="s">
        <v>86</v>
      </c>
      <c r="H278" s="5" t="n">
        <f>27.0</f>
        <v>27.0</v>
      </c>
    </row>
    <row r="279">
      <c r="A279" s="3" t="s">
        <v>111</v>
      </c>
      <c r="B279" s="4" t="s">
        <v>149</v>
      </c>
      <c r="C279" s="4" t="s">
        <v>150</v>
      </c>
      <c r="D279" s="3" t="n">
        <v>10.0</v>
      </c>
      <c r="E279" s="4" t="s">
        <v>16</v>
      </c>
      <c r="F279" s="4" t="s">
        <v>17</v>
      </c>
      <c r="G279" s="4" t="s">
        <v>18</v>
      </c>
      <c r="H279" s="5" t="n">
        <f>18.0</f>
        <v>18.0</v>
      </c>
    </row>
    <row r="280">
      <c r="A280" s="3" t="s">
        <v>111</v>
      </c>
      <c r="B280" s="4" t="s">
        <v>149</v>
      </c>
      <c r="C280" s="4" t="s">
        <v>150</v>
      </c>
      <c r="D280" s="3" t="n">
        <v>11.0</v>
      </c>
      <c r="E280" s="4" t="s">
        <v>116</v>
      </c>
      <c r="F280" s="4" t="s">
        <v>117</v>
      </c>
      <c r="G280" s="4" t="s">
        <v>118</v>
      </c>
      <c r="H280" s="5" t="n">
        <f>10.0</f>
        <v>10.0</v>
      </c>
    </row>
    <row r="281">
      <c r="A281" s="3" t="s">
        <v>111</v>
      </c>
      <c r="B281" s="4" t="s">
        <v>149</v>
      </c>
      <c r="C281" s="4" t="s">
        <v>150</v>
      </c>
      <c r="D281" s="3" t="n">
        <v>12.0</v>
      </c>
      <c r="E281" s="4" t="s">
        <v>28</v>
      </c>
      <c r="F281" s="4" t="s">
        <v>29</v>
      </c>
      <c r="G281" s="4" t="s">
        <v>30</v>
      </c>
      <c r="H281" s="5" t="n">
        <f>6.0</f>
        <v>6.0</v>
      </c>
    </row>
    <row r="282">
      <c r="A282" s="3" t="s">
        <v>111</v>
      </c>
      <c r="B282" s="4" t="s">
        <v>149</v>
      </c>
      <c r="C282" s="4" t="s">
        <v>150</v>
      </c>
      <c r="D282" s="3" t="n">
        <v>13.0</v>
      </c>
      <c r="E282" s="4" t="s">
        <v>151</v>
      </c>
      <c r="F282" s="4" t="s">
        <v>152</v>
      </c>
      <c r="G282" s="4" t="s">
        <v>153</v>
      </c>
      <c r="H282" s="5" t="n">
        <f>5.0</f>
        <v>5.0</v>
      </c>
    </row>
    <row r="283">
      <c r="A283" s="3" t="s">
        <v>111</v>
      </c>
      <c r="B283" s="4" t="s">
        <v>149</v>
      </c>
      <c r="C283" s="4" t="s">
        <v>150</v>
      </c>
      <c r="D283" s="3" t="n">
        <v>14.0</v>
      </c>
      <c r="E283" s="4" t="s">
        <v>43</v>
      </c>
      <c r="F283" s="4" t="s">
        <v>44</v>
      </c>
      <c r="G283" s="4" t="s">
        <v>45</v>
      </c>
      <c r="H283" s="5" t="n">
        <f>2.0</f>
        <v>2.0</v>
      </c>
    </row>
    <row r="284">
      <c r="A284" s="3" t="s">
        <v>111</v>
      </c>
      <c r="B284" s="4" t="s">
        <v>149</v>
      </c>
      <c r="C284" s="4" t="s">
        <v>150</v>
      </c>
      <c r="D284" s="3" t="n">
        <v>15.0</v>
      </c>
      <c r="E284" s="4" t="s">
        <v>93</v>
      </c>
      <c r="F284" s="4" t="s">
        <v>94</v>
      </c>
      <c r="G284" s="4" t="s">
        <v>95</v>
      </c>
      <c r="H284" s="5" t="n">
        <f>1.0</f>
        <v>1.0</v>
      </c>
    </row>
    <row r="285">
      <c r="A285" s="3" t="s">
        <v>111</v>
      </c>
      <c r="B285" s="4" t="s">
        <v>154</v>
      </c>
      <c r="C285" s="4" t="s">
        <v>155</v>
      </c>
      <c r="D285" s="3" t="n">
        <v>1.0</v>
      </c>
      <c r="E285" s="4" t="s">
        <v>13</v>
      </c>
      <c r="F285" s="4" t="s">
        <v>14</v>
      </c>
      <c r="G285" s="4" t="s">
        <v>15</v>
      </c>
      <c r="H285" s="5" t="n">
        <f>440.0</f>
        <v>440.0</v>
      </c>
    </row>
    <row r="286">
      <c r="A286" s="3" t="s">
        <v>111</v>
      </c>
      <c r="B286" s="4" t="s">
        <v>154</v>
      </c>
      <c r="C286" s="4" t="s">
        <v>155</v>
      </c>
      <c r="D286" s="3" t="n">
        <v>2.0</v>
      </c>
      <c r="E286" s="4" t="s">
        <v>58</v>
      </c>
      <c r="F286" s="4" t="s">
        <v>59</v>
      </c>
      <c r="G286" s="4" t="s">
        <v>60</v>
      </c>
      <c r="H286" s="5" t="n">
        <f>284.0</f>
        <v>284.0</v>
      </c>
    </row>
    <row r="287">
      <c r="A287" s="3" t="s">
        <v>111</v>
      </c>
      <c r="B287" s="4" t="s">
        <v>154</v>
      </c>
      <c r="C287" s="4" t="s">
        <v>155</v>
      </c>
      <c r="D287" s="3" t="n">
        <v>3.0</v>
      </c>
      <c r="E287" s="4" t="s">
        <v>90</v>
      </c>
      <c r="F287" s="4" t="s">
        <v>91</v>
      </c>
      <c r="G287" s="4" t="s">
        <v>92</v>
      </c>
      <c r="H287" s="5" t="n">
        <f>56.0</f>
        <v>56.0</v>
      </c>
    </row>
    <row r="288">
      <c r="A288" s="3" t="s">
        <v>111</v>
      </c>
      <c r="B288" s="4" t="s">
        <v>154</v>
      </c>
      <c r="C288" s="4" t="s">
        <v>155</v>
      </c>
      <c r="D288" s="3" t="n">
        <v>4.0</v>
      </c>
      <c r="E288" s="4" t="s">
        <v>16</v>
      </c>
      <c r="F288" s="4" t="s">
        <v>17</v>
      </c>
      <c r="G288" s="4" t="s">
        <v>18</v>
      </c>
      <c r="H288" s="5" t="n">
        <f>31.0</f>
        <v>31.0</v>
      </c>
    </row>
    <row r="289">
      <c r="A289" s="3" t="s">
        <v>111</v>
      </c>
      <c r="B289" s="4" t="s">
        <v>154</v>
      </c>
      <c r="C289" s="4" t="s">
        <v>155</v>
      </c>
      <c r="D289" s="3" t="n">
        <v>5.0</v>
      </c>
      <c r="E289" s="4" t="s">
        <v>64</v>
      </c>
      <c r="F289" s="4" t="s">
        <v>65</v>
      </c>
      <c r="G289" s="4" t="s">
        <v>66</v>
      </c>
      <c r="H289" s="5" t="n">
        <f>24.0</f>
        <v>24.0</v>
      </c>
    </row>
    <row r="290">
      <c r="A290" s="3" t="s">
        <v>111</v>
      </c>
      <c r="B290" s="4" t="s">
        <v>154</v>
      </c>
      <c r="C290" s="4" t="s">
        <v>155</v>
      </c>
      <c r="D290" s="3" t="n">
        <v>5.0</v>
      </c>
      <c r="E290" s="4" t="s">
        <v>37</v>
      </c>
      <c r="F290" s="4" t="s">
        <v>38</v>
      </c>
      <c r="G290" s="4" t="s">
        <v>39</v>
      </c>
      <c r="H290" s="5" t="n">
        <f>24.0</f>
        <v>24.0</v>
      </c>
    </row>
    <row r="291">
      <c r="A291" s="3" t="s">
        <v>111</v>
      </c>
      <c r="B291" s="4" t="s">
        <v>154</v>
      </c>
      <c r="C291" s="4" t="s">
        <v>155</v>
      </c>
      <c r="D291" s="3" t="n">
        <v>7.0</v>
      </c>
      <c r="E291" s="4" t="s">
        <v>84</v>
      </c>
      <c r="F291" s="4" t="s">
        <v>85</v>
      </c>
      <c r="G291" s="4" t="s">
        <v>86</v>
      </c>
      <c r="H291" s="5" t="n">
        <f>17.0</f>
        <v>17.0</v>
      </c>
    </row>
    <row r="292">
      <c r="A292" s="3" t="s">
        <v>111</v>
      </c>
      <c r="B292" s="4" t="s">
        <v>154</v>
      </c>
      <c r="C292" s="4" t="s">
        <v>155</v>
      </c>
      <c r="D292" s="3" t="n">
        <v>8.0</v>
      </c>
      <c r="E292" s="4" t="s">
        <v>70</v>
      </c>
      <c r="F292" s="4" t="s">
        <v>71</v>
      </c>
      <c r="G292" s="4" t="s">
        <v>72</v>
      </c>
      <c r="H292" s="5" t="n">
        <f>16.0</f>
        <v>16.0</v>
      </c>
    </row>
    <row r="293">
      <c r="A293" s="3" t="s">
        <v>111</v>
      </c>
      <c r="B293" s="4" t="s">
        <v>154</v>
      </c>
      <c r="C293" s="4" t="s">
        <v>155</v>
      </c>
      <c r="D293" s="3" t="n">
        <v>9.0</v>
      </c>
      <c r="E293" s="4" t="s">
        <v>156</v>
      </c>
      <c r="F293" s="4" t="s">
        <v>157</v>
      </c>
      <c r="G293" s="4" t="s">
        <v>158</v>
      </c>
      <c r="H293" s="5" t="n">
        <f>10.0</f>
        <v>10.0</v>
      </c>
    </row>
    <row r="294">
      <c r="A294" s="3" t="s">
        <v>111</v>
      </c>
      <c r="B294" s="4" t="s">
        <v>154</v>
      </c>
      <c r="C294" s="4" t="s">
        <v>155</v>
      </c>
      <c r="D294" s="3" t="n">
        <v>10.0</v>
      </c>
      <c r="E294" s="4" t="s">
        <v>116</v>
      </c>
      <c r="F294" s="4" t="s">
        <v>117</v>
      </c>
      <c r="G294" s="4" t="s">
        <v>118</v>
      </c>
      <c r="H294" s="5" t="n">
        <f>5.0</f>
        <v>5.0</v>
      </c>
    </row>
    <row r="295">
      <c r="A295" s="3" t="s">
        <v>111</v>
      </c>
      <c r="B295" s="4" t="s">
        <v>154</v>
      </c>
      <c r="C295" s="4" t="s">
        <v>155</v>
      </c>
      <c r="D295" s="3" t="n">
        <v>10.0</v>
      </c>
      <c r="E295" s="4" t="s">
        <v>67</v>
      </c>
      <c r="F295" s="4" t="s">
        <v>68</v>
      </c>
      <c r="G295" s="4" t="s">
        <v>69</v>
      </c>
      <c r="H295" s="5" t="n">
        <f>5.0</f>
        <v>5.0</v>
      </c>
    </row>
    <row r="296">
      <c r="A296" s="3" t="s">
        <v>111</v>
      </c>
      <c r="B296" s="4" t="s">
        <v>154</v>
      </c>
      <c r="C296" s="4" t="s">
        <v>155</v>
      </c>
      <c r="D296" s="3" t="n">
        <v>12.0</v>
      </c>
      <c r="E296" s="4" t="s">
        <v>28</v>
      </c>
      <c r="F296" s="4" t="s">
        <v>29</v>
      </c>
      <c r="G296" s="4" t="s">
        <v>30</v>
      </c>
      <c r="H296" s="5" t="n">
        <f>4.0</f>
        <v>4.0</v>
      </c>
    </row>
    <row r="297">
      <c r="A297" s="3" t="s">
        <v>111</v>
      </c>
      <c r="B297" s="4" t="s">
        <v>154</v>
      </c>
      <c r="C297" s="4" t="s">
        <v>155</v>
      </c>
      <c r="D297" s="3" t="n">
        <v>12.0</v>
      </c>
      <c r="E297" s="4" t="s">
        <v>43</v>
      </c>
      <c r="F297" s="4" t="s">
        <v>44</v>
      </c>
      <c r="G297" s="4" t="s">
        <v>45</v>
      </c>
      <c r="H297" s="5" t="n">
        <f>4.0</f>
        <v>4.0</v>
      </c>
    </row>
    <row r="298">
      <c r="A298" s="3" t="s">
        <v>111</v>
      </c>
      <c r="B298" s="4" t="s">
        <v>154</v>
      </c>
      <c r="C298" s="4" t="s">
        <v>155</v>
      </c>
      <c r="D298" s="3" t="n">
        <v>14.0</v>
      </c>
      <c r="E298" s="4" t="s">
        <v>151</v>
      </c>
      <c r="F298" s="4" t="s">
        <v>152</v>
      </c>
      <c r="G298" s="4" t="s">
        <v>153</v>
      </c>
      <c r="H298" s="5" t="n">
        <f>3.0</f>
        <v>3.0</v>
      </c>
    </row>
    <row r="299">
      <c r="A299" s="3" t="s">
        <v>111</v>
      </c>
      <c r="B299" s="4" t="s">
        <v>154</v>
      </c>
      <c r="C299" s="4" t="s">
        <v>155</v>
      </c>
      <c r="D299" s="3" t="n">
        <v>15.0</v>
      </c>
      <c r="E299" s="4" t="s">
        <v>134</v>
      </c>
      <c r="F299" s="4" t="s">
        <v>135</v>
      </c>
      <c r="G299" s="4" t="s">
        <v>136</v>
      </c>
      <c r="H299" s="5" t="n">
        <f>1.0</f>
        <v>1.0</v>
      </c>
    </row>
    <row r="300">
      <c r="A300" s="3" t="s">
        <v>111</v>
      </c>
      <c r="B300" s="4" t="s">
        <v>154</v>
      </c>
      <c r="C300" s="4" t="s">
        <v>155</v>
      </c>
      <c r="D300" s="3" t="n">
        <v>15.0</v>
      </c>
      <c r="E300" s="4" t="s">
        <v>87</v>
      </c>
      <c r="F300" s="4" t="s">
        <v>88</v>
      </c>
      <c r="G300" s="4" t="s">
        <v>89</v>
      </c>
      <c r="H300" s="5" t="n">
        <f>1.0</f>
        <v>1.0</v>
      </c>
    </row>
    <row r="301">
      <c r="A301" s="3" t="s">
        <v>111</v>
      </c>
      <c r="B301" s="4" t="s">
        <v>154</v>
      </c>
      <c r="C301" s="4" t="s">
        <v>155</v>
      </c>
      <c r="D301" s="3" t="n">
        <v>15.0</v>
      </c>
      <c r="E301" s="4" t="s">
        <v>93</v>
      </c>
      <c r="F301" s="4" t="s">
        <v>94</v>
      </c>
      <c r="G301" s="4" t="s">
        <v>95</v>
      </c>
      <c r="H301" s="5" t="n">
        <f>1.0</f>
        <v>1.0</v>
      </c>
    </row>
    <row r="302">
      <c r="A302" s="3" t="s">
        <v>111</v>
      </c>
      <c r="B302" s="4" t="s">
        <v>159</v>
      </c>
      <c r="C302" s="4" t="s">
        <v>160</v>
      </c>
      <c r="D302" s="3" t="n">
        <v>1.0</v>
      </c>
      <c r="E302" s="4" t="s">
        <v>13</v>
      </c>
      <c r="F302" s="4" t="s">
        <v>14</v>
      </c>
      <c r="G302" s="4" t="s">
        <v>15</v>
      </c>
      <c r="H302" s="5" t="n">
        <f>1898.0</f>
        <v>1898.0</v>
      </c>
    </row>
    <row r="303">
      <c r="A303" s="3" t="s">
        <v>111</v>
      </c>
      <c r="B303" s="4" t="s">
        <v>159</v>
      </c>
      <c r="C303" s="4" t="s">
        <v>160</v>
      </c>
      <c r="D303" s="3" t="n">
        <v>2.0</v>
      </c>
      <c r="E303" s="4" t="s">
        <v>37</v>
      </c>
      <c r="F303" s="4" t="s">
        <v>38</v>
      </c>
      <c r="G303" s="4" t="s">
        <v>39</v>
      </c>
      <c r="H303" s="5" t="n">
        <f>750.0</f>
        <v>750.0</v>
      </c>
    </row>
    <row r="304">
      <c r="A304" s="3" t="s">
        <v>111</v>
      </c>
      <c r="B304" s="4" t="s">
        <v>159</v>
      </c>
      <c r="C304" s="4" t="s">
        <v>160</v>
      </c>
      <c r="D304" s="3" t="n">
        <v>3.0</v>
      </c>
      <c r="E304" s="4" t="s">
        <v>64</v>
      </c>
      <c r="F304" s="4" t="s">
        <v>65</v>
      </c>
      <c r="G304" s="4" t="s">
        <v>66</v>
      </c>
      <c r="H304" s="5" t="n">
        <f>340.0</f>
        <v>340.0</v>
      </c>
    </row>
    <row r="305">
      <c r="A305" s="3" t="s">
        <v>111</v>
      </c>
      <c r="B305" s="4" t="s">
        <v>159</v>
      </c>
      <c r="C305" s="4" t="s">
        <v>160</v>
      </c>
      <c r="D305" s="3" t="n">
        <v>4.0</v>
      </c>
      <c r="E305" s="4" t="s">
        <v>58</v>
      </c>
      <c r="F305" s="4" t="s">
        <v>59</v>
      </c>
      <c r="G305" s="4" t="s">
        <v>60</v>
      </c>
      <c r="H305" s="5" t="n">
        <f>304.0</f>
        <v>304.0</v>
      </c>
    </row>
    <row r="306">
      <c r="A306" s="3" t="s">
        <v>111</v>
      </c>
      <c r="B306" s="4" t="s">
        <v>159</v>
      </c>
      <c r="C306" s="4" t="s">
        <v>160</v>
      </c>
      <c r="D306" s="3" t="n">
        <v>5.0</v>
      </c>
      <c r="E306" s="4" t="s">
        <v>16</v>
      </c>
      <c r="F306" s="4" t="s">
        <v>17</v>
      </c>
      <c r="G306" s="4" t="s">
        <v>18</v>
      </c>
      <c r="H306" s="5" t="n">
        <f>261.0</f>
        <v>261.0</v>
      </c>
    </row>
    <row r="307">
      <c r="A307" s="3" t="s">
        <v>111</v>
      </c>
      <c r="B307" s="4" t="s">
        <v>159</v>
      </c>
      <c r="C307" s="4" t="s">
        <v>160</v>
      </c>
      <c r="D307" s="3" t="n">
        <v>6.0</v>
      </c>
      <c r="E307" s="4" t="s">
        <v>67</v>
      </c>
      <c r="F307" s="4" t="s">
        <v>68</v>
      </c>
      <c r="G307" s="4" t="s">
        <v>69</v>
      </c>
      <c r="H307" s="5" t="n">
        <f>188.0</f>
        <v>188.0</v>
      </c>
    </row>
    <row r="308">
      <c r="A308" s="3" t="s">
        <v>111</v>
      </c>
      <c r="B308" s="4" t="s">
        <v>159</v>
      </c>
      <c r="C308" s="4" t="s">
        <v>160</v>
      </c>
      <c r="D308" s="3" t="n">
        <v>7.0</v>
      </c>
      <c r="E308" s="4" t="s">
        <v>70</v>
      </c>
      <c r="F308" s="4" t="s">
        <v>71</v>
      </c>
      <c r="G308" s="4" t="s">
        <v>72</v>
      </c>
      <c r="H308" s="5" t="n">
        <f>185.0</f>
        <v>185.0</v>
      </c>
    </row>
    <row r="309">
      <c r="A309" s="3" t="s">
        <v>111</v>
      </c>
      <c r="B309" s="4" t="s">
        <v>159</v>
      </c>
      <c r="C309" s="4" t="s">
        <v>160</v>
      </c>
      <c r="D309" s="3" t="n">
        <v>8.0</v>
      </c>
      <c r="E309" s="4" t="s">
        <v>90</v>
      </c>
      <c r="F309" s="4" t="s">
        <v>91</v>
      </c>
      <c r="G309" s="4" t="s">
        <v>92</v>
      </c>
      <c r="H309" s="5" t="n">
        <f>144.0</f>
        <v>144.0</v>
      </c>
    </row>
    <row r="310">
      <c r="A310" s="3" t="s">
        <v>111</v>
      </c>
      <c r="B310" s="4" t="s">
        <v>159</v>
      </c>
      <c r="C310" s="4" t="s">
        <v>160</v>
      </c>
      <c r="D310" s="3" t="n">
        <v>9.0</v>
      </c>
      <c r="E310" s="4" t="s">
        <v>28</v>
      </c>
      <c r="F310" s="4" t="s">
        <v>29</v>
      </c>
      <c r="G310" s="4" t="s">
        <v>30</v>
      </c>
      <c r="H310" s="5" t="n">
        <f>91.0</f>
        <v>91.0</v>
      </c>
    </row>
    <row r="311">
      <c r="A311" s="3" t="s">
        <v>111</v>
      </c>
      <c r="B311" s="4" t="s">
        <v>159</v>
      </c>
      <c r="C311" s="4" t="s">
        <v>160</v>
      </c>
      <c r="D311" s="3" t="n">
        <v>10.0</v>
      </c>
      <c r="E311" s="4" t="s">
        <v>84</v>
      </c>
      <c r="F311" s="4" t="s">
        <v>85</v>
      </c>
      <c r="G311" s="4" t="s">
        <v>86</v>
      </c>
      <c r="H311" s="5" t="n">
        <f>83.0</f>
        <v>83.0</v>
      </c>
    </row>
    <row r="312">
      <c r="A312" s="3" t="s">
        <v>111</v>
      </c>
      <c r="B312" s="4" t="s">
        <v>159</v>
      </c>
      <c r="C312" s="4" t="s">
        <v>160</v>
      </c>
      <c r="D312" s="3" t="n">
        <v>11.0</v>
      </c>
      <c r="E312" s="4" t="s">
        <v>19</v>
      </c>
      <c r="F312" s="4" t="s">
        <v>20</v>
      </c>
      <c r="G312" s="4" t="s">
        <v>21</v>
      </c>
      <c r="H312" s="5" t="n">
        <f>60.0</f>
        <v>60.0</v>
      </c>
    </row>
    <row r="313">
      <c r="A313" s="3" t="s">
        <v>111</v>
      </c>
      <c r="B313" s="4" t="s">
        <v>159</v>
      </c>
      <c r="C313" s="4" t="s">
        <v>160</v>
      </c>
      <c r="D313" s="3" t="n">
        <v>12.0</v>
      </c>
      <c r="E313" s="4" t="s">
        <v>75</v>
      </c>
      <c r="F313" s="4" t="s">
        <v>76</v>
      </c>
      <c r="G313" s="4" t="s">
        <v>77</v>
      </c>
      <c r="H313" s="5" t="n">
        <f>50.0</f>
        <v>50.0</v>
      </c>
    </row>
    <row r="314">
      <c r="A314" s="3" t="s">
        <v>111</v>
      </c>
      <c r="B314" s="4" t="s">
        <v>159</v>
      </c>
      <c r="C314" s="4" t="s">
        <v>160</v>
      </c>
      <c r="D314" s="3" t="n">
        <v>13.0</v>
      </c>
      <c r="E314" s="4" t="s">
        <v>121</v>
      </c>
      <c r="F314" s="4" t="s">
        <v>122</v>
      </c>
      <c r="G314" s="4" t="s">
        <v>123</v>
      </c>
      <c r="H314" s="5" t="n">
        <f>44.0</f>
        <v>44.0</v>
      </c>
    </row>
    <row r="315">
      <c r="A315" s="3" t="s">
        <v>111</v>
      </c>
      <c r="B315" s="4" t="s">
        <v>159</v>
      </c>
      <c r="C315" s="4" t="s">
        <v>160</v>
      </c>
      <c r="D315" s="3" t="n">
        <v>14.0</v>
      </c>
      <c r="E315" s="4" t="s">
        <v>124</v>
      </c>
      <c r="F315" s="4" t="s">
        <v>125</v>
      </c>
      <c r="G315" s="4" t="s">
        <v>126</v>
      </c>
      <c r="H315" s="5" t="n">
        <f>40.0</f>
        <v>40.0</v>
      </c>
    </row>
    <row r="316">
      <c r="A316" s="3" t="s">
        <v>111</v>
      </c>
      <c r="B316" s="4" t="s">
        <v>159</v>
      </c>
      <c r="C316" s="4" t="s">
        <v>160</v>
      </c>
      <c r="D316" s="3" t="n">
        <v>15.0</v>
      </c>
      <c r="E316" s="4" t="s">
        <v>87</v>
      </c>
      <c r="F316" s="4" t="s">
        <v>88</v>
      </c>
      <c r="G316" s="4" t="s">
        <v>89</v>
      </c>
      <c r="H316" s="5" t="n">
        <f>23.0</f>
        <v>23.0</v>
      </c>
    </row>
    <row r="317">
      <c r="A317" s="3" t="s">
        <v>111</v>
      </c>
      <c r="B317" s="4" t="s">
        <v>159</v>
      </c>
      <c r="C317" s="4" t="s">
        <v>160</v>
      </c>
      <c r="D317" s="3" t="n">
        <v>16.0</v>
      </c>
      <c r="E317" s="4" t="s">
        <v>156</v>
      </c>
      <c r="F317" s="4" t="s">
        <v>157</v>
      </c>
      <c r="G317" s="4" t="s">
        <v>158</v>
      </c>
      <c r="H317" s="5" t="n">
        <f>20.0</f>
        <v>20.0</v>
      </c>
    </row>
    <row r="318">
      <c r="A318" s="3" t="s">
        <v>111</v>
      </c>
      <c r="B318" s="4" t="s">
        <v>159</v>
      </c>
      <c r="C318" s="4" t="s">
        <v>160</v>
      </c>
      <c r="D318" s="3" t="n">
        <v>17.0</v>
      </c>
      <c r="E318" s="4" t="s">
        <v>127</v>
      </c>
      <c r="F318" s="4" t="s">
        <v>128</v>
      </c>
      <c r="G318" s="4" t="s">
        <v>129</v>
      </c>
      <c r="H318" s="5" t="n">
        <f>18.0</f>
        <v>18.0</v>
      </c>
    </row>
    <row r="319">
      <c r="A319" s="3" t="s">
        <v>111</v>
      </c>
      <c r="B319" s="4" t="s">
        <v>159</v>
      </c>
      <c r="C319" s="4" t="s">
        <v>160</v>
      </c>
      <c r="D319" s="3" t="n">
        <v>18.0</v>
      </c>
      <c r="E319" s="4" t="s">
        <v>22</v>
      </c>
      <c r="F319" s="4" t="s">
        <v>23</v>
      </c>
      <c r="G319" s="4" t="s">
        <v>24</v>
      </c>
      <c r="H319" s="5" t="n">
        <f>17.0</f>
        <v>17.0</v>
      </c>
    </row>
    <row r="320">
      <c r="A320" s="3" t="s">
        <v>111</v>
      </c>
      <c r="B320" s="4" t="s">
        <v>159</v>
      </c>
      <c r="C320" s="4" t="s">
        <v>160</v>
      </c>
      <c r="D320" s="3" t="n">
        <v>19.0</v>
      </c>
      <c r="E320" s="4" t="s">
        <v>116</v>
      </c>
      <c r="F320" s="4" t="s">
        <v>117</v>
      </c>
      <c r="G320" s="4" t="s">
        <v>118</v>
      </c>
      <c r="H320" s="5" t="n">
        <f>12.0</f>
        <v>12.0</v>
      </c>
    </row>
    <row r="321">
      <c r="A321" s="3" t="s">
        <v>111</v>
      </c>
      <c r="B321" s="4" t="s">
        <v>159</v>
      </c>
      <c r="C321" s="4" t="s">
        <v>160</v>
      </c>
      <c r="D321" s="3" t="n">
        <v>20.0</v>
      </c>
      <c r="E321" s="4" t="s">
        <v>43</v>
      </c>
      <c r="F321" s="4" t="s">
        <v>44</v>
      </c>
      <c r="G321" s="4" t="s">
        <v>45</v>
      </c>
      <c r="H321" s="5" t="n">
        <f>10.0</f>
        <v>10.0</v>
      </c>
    </row>
    <row r="322">
      <c r="A322" s="3" t="s">
        <v>111</v>
      </c>
      <c r="B322" s="4" t="s">
        <v>159</v>
      </c>
      <c r="C322" s="4" t="s">
        <v>160</v>
      </c>
      <c r="D322" s="3" t="n">
        <v>20.0</v>
      </c>
      <c r="E322" s="4" t="s">
        <v>46</v>
      </c>
      <c r="F322" s="4" t="s">
        <v>47</v>
      </c>
      <c r="G322" s="4" t="s">
        <v>48</v>
      </c>
      <c r="H322" s="5" t="n">
        <f>10.0</f>
        <v>10.0</v>
      </c>
    </row>
    <row r="323">
      <c r="A323" s="3" t="s">
        <v>111</v>
      </c>
      <c r="B323" s="4" t="s">
        <v>161</v>
      </c>
      <c r="C323" s="4" t="s">
        <v>162</v>
      </c>
      <c r="D323" s="3" t="n">
        <v>1.0</v>
      </c>
      <c r="E323" s="4" t="s">
        <v>13</v>
      </c>
      <c r="F323" s="4" t="s">
        <v>14</v>
      </c>
      <c r="G323" s="4" t="s">
        <v>15</v>
      </c>
      <c r="H323" s="5" t="n">
        <f>436.0</f>
        <v>436.0</v>
      </c>
    </row>
    <row r="324">
      <c r="A324" s="3" t="s">
        <v>111</v>
      </c>
      <c r="B324" s="4" t="s">
        <v>161</v>
      </c>
      <c r="C324" s="4" t="s">
        <v>162</v>
      </c>
      <c r="D324" s="3" t="n">
        <v>2.0</v>
      </c>
      <c r="E324" s="4" t="s">
        <v>58</v>
      </c>
      <c r="F324" s="4" t="s">
        <v>59</v>
      </c>
      <c r="G324" s="4" t="s">
        <v>60</v>
      </c>
      <c r="H324" s="5" t="n">
        <f>213.0</f>
        <v>213.0</v>
      </c>
    </row>
    <row r="325">
      <c r="A325" s="3" t="s">
        <v>111</v>
      </c>
      <c r="B325" s="4" t="s">
        <v>161</v>
      </c>
      <c r="C325" s="4" t="s">
        <v>162</v>
      </c>
      <c r="D325" s="3" t="n">
        <v>3.0</v>
      </c>
      <c r="E325" s="4" t="s">
        <v>16</v>
      </c>
      <c r="F325" s="4" t="s">
        <v>17</v>
      </c>
      <c r="G325" s="4" t="s">
        <v>18</v>
      </c>
      <c r="H325" s="5" t="n">
        <f>78.0</f>
        <v>78.0</v>
      </c>
    </row>
    <row r="326">
      <c r="A326" s="3" t="s">
        <v>111</v>
      </c>
      <c r="B326" s="4" t="s">
        <v>161</v>
      </c>
      <c r="C326" s="4" t="s">
        <v>162</v>
      </c>
      <c r="D326" s="3" t="n">
        <v>4.0</v>
      </c>
      <c r="E326" s="4" t="s">
        <v>64</v>
      </c>
      <c r="F326" s="4" t="s">
        <v>65</v>
      </c>
      <c r="G326" s="4" t="s">
        <v>66</v>
      </c>
      <c r="H326" s="5" t="n">
        <f>18.0</f>
        <v>18.0</v>
      </c>
    </row>
    <row r="327">
      <c r="A327" s="3" t="s">
        <v>111</v>
      </c>
      <c r="B327" s="4" t="s">
        <v>161</v>
      </c>
      <c r="C327" s="4" t="s">
        <v>162</v>
      </c>
      <c r="D327" s="3" t="n">
        <v>5.0</v>
      </c>
      <c r="E327" s="4" t="s">
        <v>90</v>
      </c>
      <c r="F327" s="4" t="s">
        <v>91</v>
      </c>
      <c r="G327" s="4" t="s">
        <v>92</v>
      </c>
      <c r="H327" s="5" t="n">
        <f>12.0</f>
        <v>12.0</v>
      </c>
    </row>
    <row r="328">
      <c r="A328" s="3" t="s">
        <v>111</v>
      </c>
      <c r="B328" s="4" t="s">
        <v>161</v>
      </c>
      <c r="C328" s="4" t="s">
        <v>162</v>
      </c>
      <c r="D328" s="3" t="n">
        <v>6.0</v>
      </c>
      <c r="E328" s="4" t="s">
        <v>67</v>
      </c>
      <c r="F328" s="4" t="s">
        <v>68</v>
      </c>
      <c r="G328" s="4" t="s">
        <v>69</v>
      </c>
      <c r="H328" s="5" t="n">
        <f>9.0</f>
        <v>9.0</v>
      </c>
    </row>
    <row r="329">
      <c r="A329" s="3" t="s">
        <v>111</v>
      </c>
      <c r="B329" s="4" t="s">
        <v>161</v>
      </c>
      <c r="C329" s="4" t="s">
        <v>162</v>
      </c>
      <c r="D329" s="3" t="n">
        <v>7.0</v>
      </c>
      <c r="E329" s="4" t="s">
        <v>70</v>
      </c>
      <c r="F329" s="4" t="s">
        <v>71</v>
      </c>
      <c r="G329" s="4" t="s">
        <v>72</v>
      </c>
      <c r="H329" s="5" t="n">
        <f>7.0</f>
        <v>7.0</v>
      </c>
    </row>
    <row r="330">
      <c r="A330" s="3" t="s">
        <v>111</v>
      </c>
      <c r="B330" s="4" t="s">
        <v>161</v>
      </c>
      <c r="C330" s="4" t="s">
        <v>162</v>
      </c>
      <c r="D330" s="3" t="n">
        <v>8.0</v>
      </c>
      <c r="E330" s="4" t="s">
        <v>87</v>
      </c>
      <c r="F330" s="4" t="s">
        <v>88</v>
      </c>
      <c r="G330" s="4" t="s">
        <v>89</v>
      </c>
      <c r="H330" s="5" t="n">
        <f>6.0</f>
        <v>6.0</v>
      </c>
    </row>
    <row r="331">
      <c r="A331" s="3" t="s">
        <v>111</v>
      </c>
      <c r="B331" s="4" t="s">
        <v>161</v>
      </c>
      <c r="C331" s="4" t="s">
        <v>162</v>
      </c>
      <c r="D331" s="3" t="n">
        <v>9.0</v>
      </c>
      <c r="E331" s="4" t="s">
        <v>151</v>
      </c>
      <c r="F331" s="4" t="s">
        <v>152</v>
      </c>
      <c r="G331" s="4" t="s">
        <v>153</v>
      </c>
      <c r="H331" s="5" t="n">
        <f>5.0</f>
        <v>5.0</v>
      </c>
    </row>
    <row r="332">
      <c r="A332" s="3" t="s">
        <v>111</v>
      </c>
      <c r="B332" s="4" t="s">
        <v>161</v>
      </c>
      <c r="C332" s="4" t="s">
        <v>162</v>
      </c>
      <c r="D332" s="3" t="n">
        <v>10.0</v>
      </c>
      <c r="E332" s="4" t="s">
        <v>84</v>
      </c>
      <c r="F332" s="4" t="s">
        <v>85</v>
      </c>
      <c r="G332" s="4" t="s">
        <v>86</v>
      </c>
      <c r="H332" s="5" t="n">
        <f>4.0</f>
        <v>4.0</v>
      </c>
    </row>
    <row r="333">
      <c r="A333" s="3" t="s">
        <v>111</v>
      </c>
      <c r="B333" s="4" t="s">
        <v>161</v>
      </c>
      <c r="C333" s="4" t="s">
        <v>162</v>
      </c>
      <c r="D333" s="3" t="n">
        <v>10.0</v>
      </c>
      <c r="E333" s="4" t="s">
        <v>28</v>
      </c>
      <c r="F333" s="4" t="s">
        <v>29</v>
      </c>
      <c r="G333" s="4" t="s">
        <v>30</v>
      </c>
      <c r="H333" s="5" t="n">
        <f>4.0</f>
        <v>4.0</v>
      </c>
    </row>
    <row r="334">
      <c r="A334" s="3" t="s">
        <v>111</v>
      </c>
      <c r="B334" s="4" t="s">
        <v>161</v>
      </c>
      <c r="C334" s="4" t="s">
        <v>162</v>
      </c>
      <c r="D334" s="3" t="n">
        <v>12.0</v>
      </c>
      <c r="E334" s="4" t="s">
        <v>116</v>
      </c>
      <c r="F334" s="4" t="s">
        <v>117</v>
      </c>
      <c r="G334" s="4" t="s">
        <v>118</v>
      </c>
      <c r="H334" s="5" t="n">
        <f>2.0</f>
        <v>2.0</v>
      </c>
    </row>
    <row r="335">
      <c r="A335" s="3" t="s">
        <v>111</v>
      </c>
      <c r="B335" s="4" t="s">
        <v>161</v>
      </c>
      <c r="C335" s="4" t="s">
        <v>162</v>
      </c>
      <c r="D335" s="3" t="n">
        <v>12.0</v>
      </c>
      <c r="E335" s="4" t="s">
        <v>93</v>
      </c>
      <c r="F335" s="4" t="s">
        <v>94</v>
      </c>
      <c r="G335" s="4" t="s">
        <v>95</v>
      </c>
      <c r="H335" s="5" t="n">
        <f>2.0</f>
        <v>2.0</v>
      </c>
    </row>
    <row r="336">
      <c r="A336" s="3" t="s">
        <v>111</v>
      </c>
      <c r="B336" s="4" t="s">
        <v>161</v>
      </c>
      <c r="C336" s="4" t="s">
        <v>162</v>
      </c>
      <c r="D336" s="3" t="n">
        <v>14.0</v>
      </c>
      <c r="E336" s="4" t="s">
        <v>156</v>
      </c>
      <c r="F336" s="4" t="s">
        <v>157</v>
      </c>
      <c r="G336" s="4" t="s">
        <v>158</v>
      </c>
      <c r="H336" s="5" t="n">
        <f>1.0</f>
        <v>1.0</v>
      </c>
    </row>
    <row r="337">
      <c r="A337" s="3" t="s">
        <v>111</v>
      </c>
      <c r="B337" s="4" t="s">
        <v>161</v>
      </c>
      <c r="C337" s="4" t="s">
        <v>162</v>
      </c>
      <c r="D337" s="3" t="n">
        <v>14.0</v>
      </c>
      <c r="E337" s="4" t="s">
        <v>43</v>
      </c>
      <c r="F337" s="4" t="s">
        <v>44</v>
      </c>
      <c r="G337" s="4" t="s">
        <v>45</v>
      </c>
      <c r="H337" s="5" t="n">
        <f>1.0</f>
        <v>1.0</v>
      </c>
    </row>
    <row r="338">
      <c r="A338" s="3" t="s">
        <v>111</v>
      </c>
      <c r="B338" s="4" t="s">
        <v>163</v>
      </c>
      <c r="C338" s="4" t="s">
        <v>164</v>
      </c>
      <c r="D338" s="3" t="n">
        <v>1.0</v>
      </c>
      <c r="E338" s="4" t="s">
        <v>13</v>
      </c>
      <c r="F338" s="4" t="s">
        <v>14</v>
      </c>
      <c r="G338" s="4" t="s">
        <v>15</v>
      </c>
      <c r="H338" s="5" t="n">
        <f>745.0</f>
        <v>745.0</v>
      </c>
    </row>
    <row r="339">
      <c r="A339" s="3" t="s">
        <v>111</v>
      </c>
      <c r="B339" s="4" t="s">
        <v>163</v>
      </c>
      <c r="C339" s="4" t="s">
        <v>164</v>
      </c>
      <c r="D339" s="3" t="n">
        <v>2.0</v>
      </c>
      <c r="E339" s="4" t="s">
        <v>37</v>
      </c>
      <c r="F339" s="4" t="s">
        <v>38</v>
      </c>
      <c r="G339" s="4" t="s">
        <v>39</v>
      </c>
      <c r="H339" s="5" t="n">
        <f>279.0</f>
        <v>279.0</v>
      </c>
    </row>
    <row r="340">
      <c r="A340" s="3" t="s">
        <v>111</v>
      </c>
      <c r="B340" s="4" t="s">
        <v>163</v>
      </c>
      <c r="C340" s="4" t="s">
        <v>164</v>
      </c>
      <c r="D340" s="3" t="n">
        <v>3.0</v>
      </c>
      <c r="E340" s="4" t="s">
        <v>58</v>
      </c>
      <c r="F340" s="4" t="s">
        <v>59</v>
      </c>
      <c r="G340" s="4" t="s">
        <v>60</v>
      </c>
      <c r="H340" s="5" t="n">
        <f>236.0</f>
        <v>236.0</v>
      </c>
    </row>
    <row r="341">
      <c r="A341" s="3" t="s">
        <v>111</v>
      </c>
      <c r="B341" s="4" t="s">
        <v>163</v>
      </c>
      <c r="C341" s="4" t="s">
        <v>164</v>
      </c>
      <c r="D341" s="3" t="n">
        <v>4.0</v>
      </c>
      <c r="E341" s="4" t="s">
        <v>64</v>
      </c>
      <c r="F341" s="4" t="s">
        <v>65</v>
      </c>
      <c r="G341" s="4" t="s">
        <v>66</v>
      </c>
      <c r="H341" s="5" t="n">
        <f>94.0</f>
        <v>94.0</v>
      </c>
    </row>
    <row r="342">
      <c r="A342" s="3" t="s">
        <v>111</v>
      </c>
      <c r="B342" s="4" t="s">
        <v>163</v>
      </c>
      <c r="C342" s="4" t="s">
        <v>164</v>
      </c>
      <c r="D342" s="3" t="n">
        <v>5.0</v>
      </c>
      <c r="E342" s="4" t="s">
        <v>16</v>
      </c>
      <c r="F342" s="4" t="s">
        <v>17</v>
      </c>
      <c r="G342" s="4" t="s">
        <v>18</v>
      </c>
      <c r="H342" s="5" t="n">
        <f>48.0</f>
        <v>48.0</v>
      </c>
    </row>
    <row r="343">
      <c r="A343" s="3" t="s">
        <v>111</v>
      </c>
      <c r="B343" s="4" t="s">
        <v>163</v>
      </c>
      <c r="C343" s="4" t="s">
        <v>164</v>
      </c>
      <c r="D343" s="3" t="n">
        <v>6.0</v>
      </c>
      <c r="E343" s="4" t="s">
        <v>67</v>
      </c>
      <c r="F343" s="4" t="s">
        <v>68</v>
      </c>
      <c r="G343" s="4" t="s">
        <v>69</v>
      </c>
      <c r="H343" s="5" t="n">
        <f>39.0</f>
        <v>39.0</v>
      </c>
    </row>
    <row r="344">
      <c r="A344" s="3" t="s">
        <v>111</v>
      </c>
      <c r="B344" s="4" t="s">
        <v>163</v>
      </c>
      <c r="C344" s="4" t="s">
        <v>164</v>
      </c>
      <c r="D344" s="3" t="n">
        <v>7.0</v>
      </c>
      <c r="E344" s="4" t="s">
        <v>70</v>
      </c>
      <c r="F344" s="4" t="s">
        <v>71</v>
      </c>
      <c r="G344" s="4" t="s">
        <v>72</v>
      </c>
      <c r="H344" s="5" t="n">
        <f>33.0</f>
        <v>33.0</v>
      </c>
    </row>
    <row r="345">
      <c r="A345" s="3" t="s">
        <v>111</v>
      </c>
      <c r="B345" s="4" t="s">
        <v>163</v>
      </c>
      <c r="C345" s="4" t="s">
        <v>164</v>
      </c>
      <c r="D345" s="3" t="n">
        <v>8.0</v>
      </c>
      <c r="E345" s="4" t="s">
        <v>90</v>
      </c>
      <c r="F345" s="4" t="s">
        <v>91</v>
      </c>
      <c r="G345" s="4" t="s">
        <v>92</v>
      </c>
      <c r="H345" s="5" t="n">
        <f>24.0</f>
        <v>24.0</v>
      </c>
    </row>
    <row r="346">
      <c r="A346" s="3" t="s">
        <v>111</v>
      </c>
      <c r="B346" s="4" t="s">
        <v>163</v>
      </c>
      <c r="C346" s="4" t="s">
        <v>164</v>
      </c>
      <c r="D346" s="3" t="n">
        <v>9.0</v>
      </c>
      <c r="E346" s="4" t="s">
        <v>84</v>
      </c>
      <c r="F346" s="4" t="s">
        <v>85</v>
      </c>
      <c r="G346" s="4" t="s">
        <v>86</v>
      </c>
      <c r="H346" s="5" t="n">
        <f>23.0</f>
        <v>23.0</v>
      </c>
    </row>
    <row r="347">
      <c r="A347" s="3" t="s">
        <v>111</v>
      </c>
      <c r="B347" s="4" t="s">
        <v>163</v>
      </c>
      <c r="C347" s="4" t="s">
        <v>164</v>
      </c>
      <c r="D347" s="3" t="n">
        <v>10.0</v>
      </c>
      <c r="E347" s="4" t="s">
        <v>121</v>
      </c>
      <c r="F347" s="4" t="s">
        <v>122</v>
      </c>
      <c r="G347" s="4" t="s">
        <v>123</v>
      </c>
      <c r="H347" s="5" t="n">
        <f>17.0</f>
        <v>17.0</v>
      </c>
    </row>
    <row r="348">
      <c r="A348" s="3" t="s">
        <v>111</v>
      </c>
      <c r="B348" s="4" t="s">
        <v>163</v>
      </c>
      <c r="C348" s="4" t="s">
        <v>164</v>
      </c>
      <c r="D348" s="3" t="n">
        <v>11.0</v>
      </c>
      <c r="E348" s="4" t="s">
        <v>124</v>
      </c>
      <c r="F348" s="4" t="s">
        <v>125</v>
      </c>
      <c r="G348" s="4" t="s">
        <v>126</v>
      </c>
      <c r="H348" s="5" t="n">
        <f>8.0</f>
        <v>8.0</v>
      </c>
    </row>
    <row r="349">
      <c r="A349" s="3" t="s">
        <v>111</v>
      </c>
      <c r="B349" s="4" t="s">
        <v>163</v>
      </c>
      <c r="C349" s="4" t="s">
        <v>164</v>
      </c>
      <c r="D349" s="3" t="n">
        <v>12.0</v>
      </c>
      <c r="E349" s="4" t="s">
        <v>116</v>
      </c>
      <c r="F349" s="4" t="s">
        <v>117</v>
      </c>
      <c r="G349" s="4" t="s">
        <v>118</v>
      </c>
      <c r="H349" s="5" t="n">
        <f>3.0</f>
        <v>3.0</v>
      </c>
    </row>
    <row r="350">
      <c r="A350" s="3" t="s">
        <v>111</v>
      </c>
      <c r="B350" s="4" t="s">
        <v>163</v>
      </c>
      <c r="C350" s="4" t="s">
        <v>164</v>
      </c>
      <c r="D350" s="3" t="n">
        <v>12.0</v>
      </c>
      <c r="E350" s="4" t="s">
        <v>28</v>
      </c>
      <c r="F350" s="4" t="s">
        <v>29</v>
      </c>
      <c r="G350" s="4" t="s">
        <v>30</v>
      </c>
      <c r="H350" s="5" t="n">
        <f>3.0</f>
        <v>3.0</v>
      </c>
    </row>
    <row r="351">
      <c r="A351" s="3" t="s">
        <v>111</v>
      </c>
      <c r="B351" s="4" t="s">
        <v>163</v>
      </c>
      <c r="C351" s="4" t="s">
        <v>164</v>
      </c>
      <c r="D351" s="3" t="n">
        <v>12.0</v>
      </c>
      <c r="E351" s="4" t="s">
        <v>151</v>
      </c>
      <c r="F351" s="4" t="s">
        <v>152</v>
      </c>
      <c r="G351" s="4" t="s">
        <v>153</v>
      </c>
      <c r="H351" s="5" t="n">
        <f>3.0</f>
        <v>3.0</v>
      </c>
    </row>
    <row r="352">
      <c r="A352" s="3" t="s">
        <v>111</v>
      </c>
      <c r="B352" s="4" t="s">
        <v>163</v>
      </c>
      <c r="C352" s="4" t="s">
        <v>164</v>
      </c>
      <c r="D352" s="3" t="n">
        <v>15.0</v>
      </c>
      <c r="E352" s="4" t="s">
        <v>165</v>
      </c>
      <c r="F352" s="4" t="s">
        <v>166</v>
      </c>
      <c r="G352" s="4" t="s">
        <v>167</v>
      </c>
      <c r="H352" s="5" t="n">
        <f>2.0</f>
        <v>2.0</v>
      </c>
    </row>
    <row r="353">
      <c r="A353" s="3" t="s">
        <v>111</v>
      </c>
      <c r="B353" s="4" t="s">
        <v>163</v>
      </c>
      <c r="C353" s="4" t="s">
        <v>164</v>
      </c>
      <c r="D353" s="3" t="n">
        <v>16.0</v>
      </c>
      <c r="E353" s="4" t="s">
        <v>93</v>
      </c>
      <c r="F353" s="4" t="s">
        <v>94</v>
      </c>
      <c r="G353" s="4" t="s">
        <v>95</v>
      </c>
      <c r="H353" s="5" t="n">
        <f>1.0</f>
        <v>1.0</v>
      </c>
    </row>
    <row r="354">
      <c r="A354" s="3" t="s">
        <v>111</v>
      </c>
      <c r="B354" s="4" t="s">
        <v>168</v>
      </c>
      <c r="C354" s="4" t="s">
        <v>169</v>
      </c>
      <c r="D354" s="3" t="n">
        <v>1.0</v>
      </c>
      <c r="E354" s="4" t="s">
        <v>13</v>
      </c>
      <c r="F354" s="4" t="s">
        <v>14</v>
      </c>
      <c r="G354" s="4" t="s">
        <v>15</v>
      </c>
      <c r="H354" s="5" t="n">
        <f>209.0</f>
        <v>209.0</v>
      </c>
    </row>
    <row r="355">
      <c r="A355" s="3" t="s">
        <v>111</v>
      </c>
      <c r="B355" s="4" t="s">
        <v>168</v>
      </c>
      <c r="C355" s="4" t="s">
        <v>169</v>
      </c>
      <c r="D355" s="3" t="n">
        <v>2.0</v>
      </c>
      <c r="E355" s="4" t="s">
        <v>58</v>
      </c>
      <c r="F355" s="4" t="s">
        <v>59</v>
      </c>
      <c r="G355" s="4" t="s">
        <v>60</v>
      </c>
      <c r="H355" s="5" t="n">
        <f>167.0</f>
        <v>167.0</v>
      </c>
    </row>
    <row r="356">
      <c r="A356" s="3" t="s">
        <v>111</v>
      </c>
      <c r="B356" s="4" t="s">
        <v>168</v>
      </c>
      <c r="C356" s="4" t="s">
        <v>169</v>
      </c>
      <c r="D356" s="3" t="n">
        <v>3.0</v>
      </c>
      <c r="E356" s="4" t="s">
        <v>37</v>
      </c>
      <c r="F356" s="4" t="s">
        <v>38</v>
      </c>
      <c r="G356" s="4" t="s">
        <v>39</v>
      </c>
      <c r="H356" s="5" t="n">
        <f>50.0</f>
        <v>50.0</v>
      </c>
    </row>
    <row r="357">
      <c r="A357" s="3" t="s">
        <v>111</v>
      </c>
      <c r="B357" s="4" t="s">
        <v>168</v>
      </c>
      <c r="C357" s="4" t="s">
        <v>169</v>
      </c>
      <c r="D357" s="3" t="n">
        <v>4.0</v>
      </c>
      <c r="E357" s="4" t="s">
        <v>16</v>
      </c>
      <c r="F357" s="4" t="s">
        <v>17</v>
      </c>
      <c r="G357" s="4" t="s">
        <v>18</v>
      </c>
      <c r="H357" s="5" t="n">
        <f>15.0</f>
        <v>15.0</v>
      </c>
    </row>
    <row r="358">
      <c r="A358" s="3" t="s">
        <v>111</v>
      </c>
      <c r="B358" s="4" t="s">
        <v>168</v>
      </c>
      <c r="C358" s="4" t="s">
        <v>169</v>
      </c>
      <c r="D358" s="3" t="n">
        <v>5.0</v>
      </c>
      <c r="E358" s="4" t="s">
        <v>64</v>
      </c>
      <c r="F358" s="4" t="s">
        <v>65</v>
      </c>
      <c r="G358" s="4" t="s">
        <v>66</v>
      </c>
      <c r="H358" s="5" t="n">
        <f>7.0</f>
        <v>7.0</v>
      </c>
    </row>
    <row r="359">
      <c r="A359" s="3" t="s">
        <v>111</v>
      </c>
      <c r="B359" s="4" t="s">
        <v>168</v>
      </c>
      <c r="C359" s="4" t="s">
        <v>169</v>
      </c>
      <c r="D359" s="3" t="n">
        <v>6.0</v>
      </c>
      <c r="E359" s="4" t="s">
        <v>67</v>
      </c>
      <c r="F359" s="4" t="s">
        <v>68</v>
      </c>
      <c r="G359" s="4" t="s">
        <v>69</v>
      </c>
      <c r="H359" s="5" t="n">
        <f>6.0</f>
        <v>6.0</v>
      </c>
    </row>
    <row r="360">
      <c r="A360" s="3" t="s">
        <v>111</v>
      </c>
      <c r="B360" s="4" t="s">
        <v>168</v>
      </c>
      <c r="C360" s="4" t="s">
        <v>169</v>
      </c>
      <c r="D360" s="3" t="n">
        <v>6.0</v>
      </c>
      <c r="E360" s="4" t="s">
        <v>90</v>
      </c>
      <c r="F360" s="4" t="s">
        <v>91</v>
      </c>
      <c r="G360" s="4" t="s">
        <v>92</v>
      </c>
      <c r="H360" s="5" t="n">
        <f>6.0</f>
        <v>6.0</v>
      </c>
    </row>
    <row r="361">
      <c r="A361" s="3" t="s">
        <v>111</v>
      </c>
      <c r="B361" s="4" t="s">
        <v>168</v>
      </c>
      <c r="C361" s="4" t="s">
        <v>169</v>
      </c>
      <c r="D361" s="3" t="n">
        <v>8.0</v>
      </c>
      <c r="E361" s="4" t="s">
        <v>70</v>
      </c>
      <c r="F361" s="4" t="s">
        <v>71</v>
      </c>
      <c r="G361" s="4" t="s">
        <v>72</v>
      </c>
      <c r="H361" s="5" t="n">
        <f>5.0</f>
        <v>5.0</v>
      </c>
    </row>
    <row r="362">
      <c r="A362" s="3" t="s">
        <v>111</v>
      </c>
      <c r="B362" s="4" t="s">
        <v>168</v>
      </c>
      <c r="C362" s="4" t="s">
        <v>169</v>
      </c>
      <c r="D362" s="3" t="n">
        <v>9.0</v>
      </c>
      <c r="E362" s="4" t="s">
        <v>151</v>
      </c>
      <c r="F362" s="4" t="s">
        <v>152</v>
      </c>
      <c r="G362" s="4" t="s">
        <v>153</v>
      </c>
      <c r="H362" s="5" t="n">
        <f>2.0</f>
        <v>2.0</v>
      </c>
    </row>
    <row r="363">
      <c r="A363" s="3" t="s">
        <v>111</v>
      </c>
      <c r="B363" s="4" t="s">
        <v>168</v>
      </c>
      <c r="C363" s="4" t="s">
        <v>169</v>
      </c>
      <c r="D363" s="3" t="n">
        <v>10.0</v>
      </c>
      <c r="E363" s="4" t="s">
        <v>84</v>
      </c>
      <c r="F363" s="4" t="s">
        <v>85</v>
      </c>
      <c r="G363" s="4" t="s">
        <v>86</v>
      </c>
      <c r="H363" s="5" t="n">
        <f>1.0</f>
        <v>1.0</v>
      </c>
    </row>
    <row r="364">
      <c r="A364" s="3" t="s">
        <v>111</v>
      </c>
      <c r="B364" s="4" t="s">
        <v>168</v>
      </c>
      <c r="C364" s="4" t="s">
        <v>169</v>
      </c>
      <c r="D364" s="3" t="n">
        <v>10.0</v>
      </c>
      <c r="E364" s="4" t="s">
        <v>43</v>
      </c>
      <c r="F364" s="4" t="s">
        <v>44</v>
      </c>
      <c r="G364" s="4" t="s">
        <v>45</v>
      </c>
      <c r="H364" s="5" t="n">
        <f>1.0</f>
        <v>1.0</v>
      </c>
    </row>
    <row r="365">
      <c r="A365" s="3" t="s">
        <v>111</v>
      </c>
      <c r="B365" s="4" t="s">
        <v>168</v>
      </c>
      <c r="C365" s="4" t="s">
        <v>169</v>
      </c>
      <c r="D365" s="3" t="n">
        <v>10.0</v>
      </c>
      <c r="E365" s="4" t="s">
        <v>93</v>
      </c>
      <c r="F365" s="4" t="s">
        <v>94</v>
      </c>
      <c r="G365" s="4" t="s">
        <v>95</v>
      </c>
      <c r="H365" s="5" t="n">
        <f>1.0</f>
        <v>1.0</v>
      </c>
    </row>
    <row r="366">
      <c r="A366" s="3" t="s">
        <v>111</v>
      </c>
      <c r="B366" s="4" t="s">
        <v>170</v>
      </c>
      <c r="C366" s="4" t="s">
        <v>171</v>
      </c>
      <c r="D366" s="3" t="n">
        <v>1.0</v>
      </c>
      <c r="E366" s="4" t="s">
        <v>13</v>
      </c>
      <c r="F366" s="4" t="s">
        <v>14</v>
      </c>
      <c r="G366" s="4" t="s">
        <v>15</v>
      </c>
      <c r="H366" s="5" t="n">
        <f>1322.0</f>
        <v>1322.0</v>
      </c>
    </row>
    <row r="367">
      <c r="A367" s="3" t="s">
        <v>111</v>
      </c>
      <c r="B367" s="4" t="s">
        <v>170</v>
      </c>
      <c r="C367" s="4" t="s">
        <v>171</v>
      </c>
      <c r="D367" s="3" t="n">
        <v>2.0</v>
      </c>
      <c r="E367" s="4" t="s">
        <v>37</v>
      </c>
      <c r="F367" s="4" t="s">
        <v>38</v>
      </c>
      <c r="G367" s="4" t="s">
        <v>39</v>
      </c>
      <c r="H367" s="5" t="n">
        <f>345.0</f>
        <v>345.0</v>
      </c>
    </row>
    <row r="368">
      <c r="A368" s="3" t="s">
        <v>111</v>
      </c>
      <c r="B368" s="4" t="s">
        <v>170</v>
      </c>
      <c r="C368" s="4" t="s">
        <v>171</v>
      </c>
      <c r="D368" s="3" t="n">
        <v>3.0</v>
      </c>
      <c r="E368" s="4" t="s">
        <v>16</v>
      </c>
      <c r="F368" s="4" t="s">
        <v>17</v>
      </c>
      <c r="G368" s="4" t="s">
        <v>18</v>
      </c>
      <c r="H368" s="5" t="n">
        <f>332.0</f>
        <v>332.0</v>
      </c>
    </row>
    <row r="369">
      <c r="A369" s="3" t="s">
        <v>111</v>
      </c>
      <c r="B369" s="4" t="s">
        <v>170</v>
      </c>
      <c r="C369" s="4" t="s">
        <v>171</v>
      </c>
      <c r="D369" s="3" t="n">
        <v>4.0</v>
      </c>
      <c r="E369" s="4" t="s">
        <v>67</v>
      </c>
      <c r="F369" s="4" t="s">
        <v>68</v>
      </c>
      <c r="G369" s="4" t="s">
        <v>69</v>
      </c>
      <c r="H369" s="5" t="n">
        <f>132.0</f>
        <v>132.0</v>
      </c>
    </row>
    <row r="370">
      <c r="A370" s="3" t="s">
        <v>111</v>
      </c>
      <c r="B370" s="4" t="s">
        <v>170</v>
      </c>
      <c r="C370" s="4" t="s">
        <v>171</v>
      </c>
      <c r="D370" s="3" t="n">
        <v>5.0</v>
      </c>
      <c r="E370" s="4" t="s">
        <v>64</v>
      </c>
      <c r="F370" s="4" t="s">
        <v>65</v>
      </c>
      <c r="G370" s="4" t="s">
        <v>66</v>
      </c>
      <c r="H370" s="5" t="n">
        <f>108.0</f>
        <v>108.0</v>
      </c>
    </row>
    <row r="371">
      <c r="A371" s="3" t="s">
        <v>111</v>
      </c>
      <c r="B371" s="4" t="s">
        <v>170</v>
      </c>
      <c r="C371" s="4" t="s">
        <v>171</v>
      </c>
      <c r="D371" s="3" t="n">
        <v>6.0</v>
      </c>
      <c r="E371" s="4" t="s">
        <v>58</v>
      </c>
      <c r="F371" s="4" t="s">
        <v>59</v>
      </c>
      <c r="G371" s="4" t="s">
        <v>60</v>
      </c>
      <c r="H371" s="5" t="n">
        <f>101.0</f>
        <v>101.0</v>
      </c>
    </row>
    <row r="372">
      <c r="A372" s="3" t="s">
        <v>111</v>
      </c>
      <c r="B372" s="4" t="s">
        <v>170</v>
      </c>
      <c r="C372" s="4" t="s">
        <v>171</v>
      </c>
      <c r="D372" s="3" t="n">
        <v>7.0</v>
      </c>
      <c r="E372" s="4" t="s">
        <v>28</v>
      </c>
      <c r="F372" s="4" t="s">
        <v>29</v>
      </c>
      <c r="G372" s="4" t="s">
        <v>30</v>
      </c>
      <c r="H372" s="5" t="n">
        <f>75.0</f>
        <v>75.0</v>
      </c>
    </row>
    <row r="373">
      <c r="A373" s="3" t="s">
        <v>111</v>
      </c>
      <c r="B373" s="4" t="s">
        <v>170</v>
      </c>
      <c r="C373" s="4" t="s">
        <v>171</v>
      </c>
      <c r="D373" s="3" t="n">
        <v>8.0</v>
      </c>
      <c r="E373" s="4" t="s">
        <v>19</v>
      </c>
      <c r="F373" s="4" t="s">
        <v>20</v>
      </c>
      <c r="G373" s="4" t="s">
        <v>21</v>
      </c>
      <c r="H373" s="5" t="n">
        <f>59.0</f>
        <v>59.0</v>
      </c>
    </row>
    <row r="374">
      <c r="A374" s="3" t="s">
        <v>111</v>
      </c>
      <c r="B374" s="4" t="s">
        <v>170</v>
      </c>
      <c r="C374" s="4" t="s">
        <v>171</v>
      </c>
      <c r="D374" s="3" t="n">
        <v>9.0</v>
      </c>
      <c r="E374" s="4" t="s">
        <v>70</v>
      </c>
      <c r="F374" s="4" t="s">
        <v>71</v>
      </c>
      <c r="G374" s="4" t="s">
        <v>72</v>
      </c>
      <c r="H374" s="5" t="n">
        <f>50.0</f>
        <v>50.0</v>
      </c>
    </row>
    <row r="375">
      <c r="A375" s="3" t="s">
        <v>111</v>
      </c>
      <c r="B375" s="4" t="s">
        <v>170</v>
      </c>
      <c r="C375" s="4" t="s">
        <v>171</v>
      </c>
      <c r="D375" s="3" t="n">
        <v>10.0</v>
      </c>
      <c r="E375" s="4" t="s">
        <v>55</v>
      </c>
      <c r="F375" s="4" t="s">
        <v>56</v>
      </c>
      <c r="G375" s="4" t="s">
        <v>57</v>
      </c>
      <c r="H375" s="5" t="n">
        <f>25.0</f>
        <v>25.0</v>
      </c>
    </row>
    <row r="376">
      <c r="A376" s="3" t="s">
        <v>111</v>
      </c>
      <c r="B376" s="4" t="s">
        <v>170</v>
      </c>
      <c r="C376" s="4" t="s">
        <v>171</v>
      </c>
      <c r="D376" s="3" t="n">
        <v>11.0</v>
      </c>
      <c r="E376" s="4" t="s">
        <v>84</v>
      </c>
      <c r="F376" s="4" t="s">
        <v>85</v>
      </c>
      <c r="G376" s="4" t="s">
        <v>86</v>
      </c>
      <c r="H376" s="5" t="n">
        <f>23.0</f>
        <v>23.0</v>
      </c>
    </row>
    <row r="377">
      <c r="A377" s="3" t="s">
        <v>111</v>
      </c>
      <c r="B377" s="4" t="s">
        <v>170</v>
      </c>
      <c r="C377" s="4" t="s">
        <v>171</v>
      </c>
      <c r="D377" s="3" t="n">
        <v>12.0</v>
      </c>
      <c r="E377" s="4" t="s">
        <v>34</v>
      </c>
      <c r="F377" s="4" t="s">
        <v>35</v>
      </c>
      <c r="G377" s="4" t="s">
        <v>36</v>
      </c>
      <c r="H377" s="5" t="n">
        <f>20.0</f>
        <v>20.0</v>
      </c>
    </row>
    <row r="378">
      <c r="A378" s="3" t="s">
        <v>111</v>
      </c>
      <c r="B378" s="4" t="s">
        <v>170</v>
      </c>
      <c r="C378" s="4" t="s">
        <v>171</v>
      </c>
      <c r="D378" s="3" t="n">
        <v>13.0</v>
      </c>
      <c r="E378" s="4" t="s">
        <v>87</v>
      </c>
      <c r="F378" s="4" t="s">
        <v>88</v>
      </c>
      <c r="G378" s="4" t="s">
        <v>89</v>
      </c>
      <c r="H378" s="5" t="n">
        <f>15.0</f>
        <v>15.0</v>
      </c>
    </row>
    <row r="379">
      <c r="A379" s="3" t="s">
        <v>111</v>
      </c>
      <c r="B379" s="4" t="s">
        <v>170</v>
      </c>
      <c r="C379" s="4" t="s">
        <v>171</v>
      </c>
      <c r="D379" s="3" t="n">
        <v>14.0</v>
      </c>
      <c r="E379" s="4" t="s">
        <v>116</v>
      </c>
      <c r="F379" s="4" t="s">
        <v>117</v>
      </c>
      <c r="G379" s="4" t="s">
        <v>118</v>
      </c>
      <c r="H379" s="5" t="n">
        <f>8.0</f>
        <v>8.0</v>
      </c>
    </row>
    <row r="380">
      <c r="A380" s="3" t="s">
        <v>111</v>
      </c>
      <c r="B380" s="4" t="s">
        <v>170</v>
      </c>
      <c r="C380" s="4" t="s">
        <v>171</v>
      </c>
      <c r="D380" s="3" t="n">
        <v>15.0</v>
      </c>
      <c r="E380" s="4" t="s">
        <v>93</v>
      </c>
      <c r="F380" s="4" t="s">
        <v>94</v>
      </c>
      <c r="G380" s="4" t="s">
        <v>95</v>
      </c>
      <c r="H380" s="5" t="n">
        <f>7.0</f>
        <v>7.0</v>
      </c>
    </row>
    <row r="381">
      <c r="A381" s="3" t="s">
        <v>111</v>
      </c>
      <c r="B381" s="4" t="s">
        <v>170</v>
      </c>
      <c r="C381" s="4" t="s">
        <v>171</v>
      </c>
      <c r="D381" s="3" t="n">
        <v>16.0</v>
      </c>
      <c r="E381" s="4" t="s">
        <v>121</v>
      </c>
      <c r="F381" s="4" t="s">
        <v>122</v>
      </c>
      <c r="G381" s="4" t="s">
        <v>123</v>
      </c>
      <c r="H381" s="5" t="n">
        <f>6.0</f>
        <v>6.0</v>
      </c>
    </row>
    <row r="382">
      <c r="A382" s="3" t="s">
        <v>111</v>
      </c>
      <c r="B382" s="4" t="s">
        <v>170</v>
      </c>
      <c r="C382" s="4" t="s">
        <v>171</v>
      </c>
      <c r="D382" s="3" t="n">
        <v>16.0</v>
      </c>
      <c r="E382" s="4" t="s">
        <v>90</v>
      </c>
      <c r="F382" s="4" t="s">
        <v>91</v>
      </c>
      <c r="G382" s="4" t="s">
        <v>92</v>
      </c>
      <c r="H382" s="5" t="n">
        <f>6.0</f>
        <v>6.0</v>
      </c>
    </row>
    <row r="383">
      <c r="A383" s="3" t="s">
        <v>111</v>
      </c>
      <c r="B383" s="4" t="s">
        <v>170</v>
      </c>
      <c r="C383" s="4" t="s">
        <v>171</v>
      </c>
      <c r="D383" s="3" t="n">
        <v>18.0</v>
      </c>
      <c r="E383" s="4" t="s">
        <v>172</v>
      </c>
      <c r="F383" s="4" t="s">
        <v>173</v>
      </c>
      <c r="G383" s="4" t="s">
        <v>174</v>
      </c>
      <c r="H383" s="5" t="n">
        <f>1.0</f>
        <v>1.0</v>
      </c>
    </row>
    <row r="384">
      <c r="A384" s="3" t="s">
        <v>111</v>
      </c>
      <c r="B384" s="4" t="s">
        <v>170</v>
      </c>
      <c r="C384" s="4" t="s">
        <v>171</v>
      </c>
      <c r="D384" s="3" t="n">
        <v>18.0</v>
      </c>
      <c r="E384" s="4" t="s">
        <v>43</v>
      </c>
      <c r="F384" s="4" t="s">
        <v>44</v>
      </c>
      <c r="G384" s="4" t="s">
        <v>45</v>
      </c>
      <c r="H384" s="5" t="n">
        <f>1.0</f>
        <v>1.0</v>
      </c>
    </row>
    <row r="385">
      <c r="A385" s="3" t="s">
        <v>111</v>
      </c>
      <c r="B385" s="4" t="s">
        <v>175</v>
      </c>
      <c r="C385" s="4" t="s">
        <v>176</v>
      </c>
      <c r="D385" s="3" t="n">
        <v>1.0</v>
      </c>
      <c r="E385" s="4" t="s">
        <v>13</v>
      </c>
      <c r="F385" s="4" t="s">
        <v>14</v>
      </c>
      <c r="G385" s="4" t="s">
        <v>15</v>
      </c>
      <c r="H385" s="5" t="n">
        <f>281.0</f>
        <v>281.0</v>
      </c>
    </row>
    <row r="386">
      <c r="A386" s="3" t="s">
        <v>111</v>
      </c>
      <c r="B386" s="4" t="s">
        <v>175</v>
      </c>
      <c r="C386" s="4" t="s">
        <v>176</v>
      </c>
      <c r="D386" s="3" t="n">
        <v>2.0</v>
      </c>
      <c r="E386" s="4" t="s">
        <v>28</v>
      </c>
      <c r="F386" s="4" t="s">
        <v>29</v>
      </c>
      <c r="G386" s="4" t="s">
        <v>30</v>
      </c>
      <c r="H386" s="5" t="n">
        <f>80.0</f>
        <v>80.0</v>
      </c>
    </row>
    <row r="387">
      <c r="A387" s="3" t="s">
        <v>111</v>
      </c>
      <c r="B387" s="4" t="s">
        <v>175</v>
      </c>
      <c r="C387" s="4" t="s">
        <v>176</v>
      </c>
      <c r="D387" s="3" t="n">
        <v>3.0</v>
      </c>
      <c r="E387" s="4" t="s">
        <v>58</v>
      </c>
      <c r="F387" s="4" t="s">
        <v>59</v>
      </c>
      <c r="G387" s="4" t="s">
        <v>60</v>
      </c>
      <c r="H387" s="5" t="n">
        <f>74.0</f>
        <v>74.0</v>
      </c>
    </row>
    <row r="388">
      <c r="A388" s="3" t="s">
        <v>111</v>
      </c>
      <c r="B388" s="4" t="s">
        <v>175</v>
      </c>
      <c r="C388" s="4" t="s">
        <v>176</v>
      </c>
      <c r="D388" s="3" t="n">
        <v>4.0</v>
      </c>
      <c r="E388" s="4" t="s">
        <v>43</v>
      </c>
      <c r="F388" s="4" t="s">
        <v>44</v>
      </c>
      <c r="G388" s="4" t="s">
        <v>45</v>
      </c>
      <c r="H388" s="5" t="n">
        <f>61.0</f>
        <v>61.0</v>
      </c>
    </row>
    <row r="389">
      <c r="A389" s="3" t="s">
        <v>111</v>
      </c>
      <c r="B389" s="4" t="s">
        <v>175</v>
      </c>
      <c r="C389" s="4" t="s">
        <v>176</v>
      </c>
      <c r="D389" s="3" t="n">
        <v>5.0</v>
      </c>
      <c r="E389" s="4" t="s">
        <v>67</v>
      </c>
      <c r="F389" s="4" t="s">
        <v>68</v>
      </c>
      <c r="G389" s="4" t="s">
        <v>69</v>
      </c>
      <c r="H389" s="5" t="n">
        <f>7.0</f>
        <v>7.0</v>
      </c>
    </row>
    <row r="390">
      <c r="A390" s="3" t="s">
        <v>111</v>
      </c>
      <c r="B390" s="4" t="s">
        <v>175</v>
      </c>
      <c r="C390" s="4" t="s">
        <v>176</v>
      </c>
      <c r="D390" s="3" t="n">
        <v>5.0</v>
      </c>
      <c r="E390" s="4" t="s">
        <v>70</v>
      </c>
      <c r="F390" s="4" t="s">
        <v>71</v>
      </c>
      <c r="G390" s="4" t="s">
        <v>72</v>
      </c>
      <c r="H390" s="5" t="n">
        <f>7.0</f>
        <v>7.0</v>
      </c>
    </row>
    <row r="391">
      <c r="A391" s="3" t="s">
        <v>111</v>
      </c>
      <c r="B391" s="4" t="s">
        <v>175</v>
      </c>
      <c r="C391" s="4" t="s">
        <v>176</v>
      </c>
      <c r="D391" s="3" t="n">
        <v>7.0</v>
      </c>
      <c r="E391" s="4" t="s">
        <v>16</v>
      </c>
      <c r="F391" s="4" t="s">
        <v>17</v>
      </c>
      <c r="G391" s="4" t="s">
        <v>18</v>
      </c>
      <c r="H391" s="5" t="n">
        <f>4.0</f>
        <v>4.0</v>
      </c>
    </row>
    <row r="392">
      <c r="A392" s="3" t="s">
        <v>111</v>
      </c>
      <c r="B392" s="4" t="s">
        <v>175</v>
      </c>
      <c r="C392" s="4" t="s">
        <v>176</v>
      </c>
      <c r="D392" s="3" t="n">
        <v>8.0</v>
      </c>
      <c r="E392" s="4" t="s">
        <v>84</v>
      </c>
      <c r="F392" s="4" t="s">
        <v>85</v>
      </c>
      <c r="G392" s="4" t="s">
        <v>86</v>
      </c>
      <c r="H392" s="5" t="n">
        <f>2.0</f>
        <v>2.0</v>
      </c>
    </row>
    <row r="393">
      <c r="A393" s="3" t="s">
        <v>111</v>
      </c>
      <c r="B393" s="4" t="s">
        <v>175</v>
      </c>
      <c r="C393" s="4" t="s">
        <v>176</v>
      </c>
      <c r="D393" s="3" t="n">
        <v>8.0</v>
      </c>
      <c r="E393" s="4" t="s">
        <v>64</v>
      </c>
      <c r="F393" s="4" t="s">
        <v>65</v>
      </c>
      <c r="G393" s="4" t="s">
        <v>66</v>
      </c>
      <c r="H393" s="5" t="n">
        <f>2.0</f>
        <v>2.0</v>
      </c>
    </row>
    <row r="394">
      <c r="A394" s="3" t="s">
        <v>111</v>
      </c>
      <c r="B394" s="4" t="s">
        <v>175</v>
      </c>
      <c r="C394" s="4" t="s">
        <v>176</v>
      </c>
      <c r="D394" s="3" t="n">
        <v>10.0</v>
      </c>
      <c r="E394" s="4" t="s">
        <v>116</v>
      </c>
      <c r="F394" s="4" t="s">
        <v>117</v>
      </c>
      <c r="G394" s="4" t="s">
        <v>118</v>
      </c>
      <c r="H394" s="5" t="n">
        <f>1.0</f>
        <v>1.0</v>
      </c>
    </row>
    <row r="395">
      <c r="A395" s="3" t="s">
        <v>111</v>
      </c>
      <c r="B395" s="4" t="s">
        <v>175</v>
      </c>
      <c r="C395" s="4" t="s">
        <v>176</v>
      </c>
      <c r="D395" s="3" t="n">
        <v>10.0</v>
      </c>
      <c r="E395" s="4" t="s">
        <v>93</v>
      </c>
      <c r="F395" s="4" t="s">
        <v>94</v>
      </c>
      <c r="G395" s="4" t="s">
        <v>95</v>
      </c>
      <c r="H395" s="5" t="n">
        <f>1.0</f>
        <v>1.0</v>
      </c>
    </row>
    <row r="396">
      <c r="A396" s="3" t="s">
        <v>111</v>
      </c>
      <c r="B396" s="4" t="s">
        <v>177</v>
      </c>
      <c r="C396" s="4" t="s">
        <v>178</v>
      </c>
      <c r="D396" s="3" t="n">
        <v>1.0</v>
      </c>
      <c r="E396" s="4" t="s">
        <v>13</v>
      </c>
      <c r="F396" s="4" t="s">
        <v>14</v>
      </c>
      <c r="G396" s="4" t="s">
        <v>15</v>
      </c>
      <c r="H396" s="5" t="n">
        <f>303.0</f>
        <v>303.0</v>
      </c>
    </row>
    <row r="397">
      <c r="A397" s="3" t="s">
        <v>111</v>
      </c>
      <c r="B397" s="4" t="s">
        <v>177</v>
      </c>
      <c r="C397" s="4" t="s">
        <v>178</v>
      </c>
      <c r="D397" s="3" t="n">
        <v>2.0</v>
      </c>
      <c r="E397" s="4" t="s">
        <v>58</v>
      </c>
      <c r="F397" s="4" t="s">
        <v>59</v>
      </c>
      <c r="G397" s="4" t="s">
        <v>60</v>
      </c>
      <c r="H397" s="5" t="n">
        <f>61.0</f>
        <v>61.0</v>
      </c>
    </row>
    <row r="398">
      <c r="A398" s="3" t="s">
        <v>111</v>
      </c>
      <c r="B398" s="4" t="s">
        <v>177</v>
      </c>
      <c r="C398" s="4" t="s">
        <v>178</v>
      </c>
      <c r="D398" s="3" t="n">
        <v>3.0</v>
      </c>
      <c r="E398" s="4" t="s">
        <v>64</v>
      </c>
      <c r="F398" s="4" t="s">
        <v>65</v>
      </c>
      <c r="G398" s="4" t="s">
        <v>66</v>
      </c>
      <c r="H398" s="5" t="n">
        <f>34.0</f>
        <v>34.0</v>
      </c>
    </row>
    <row r="399">
      <c r="A399" s="3" t="s">
        <v>111</v>
      </c>
      <c r="B399" s="4" t="s">
        <v>177</v>
      </c>
      <c r="C399" s="4" t="s">
        <v>178</v>
      </c>
      <c r="D399" s="3" t="n">
        <v>4.0</v>
      </c>
      <c r="E399" s="4" t="s">
        <v>16</v>
      </c>
      <c r="F399" s="4" t="s">
        <v>17</v>
      </c>
      <c r="G399" s="4" t="s">
        <v>18</v>
      </c>
      <c r="H399" s="5" t="n">
        <f>29.0</f>
        <v>29.0</v>
      </c>
    </row>
    <row r="400">
      <c r="A400" s="3" t="s">
        <v>111</v>
      </c>
      <c r="B400" s="4" t="s">
        <v>177</v>
      </c>
      <c r="C400" s="4" t="s">
        <v>178</v>
      </c>
      <c r="D400" s="3" t="n">
        <v>5.0</v>
      </c>
      <c r="E400" s="4" t="s">
        <v>28</v>
      </c>
      <c r="F400" s="4" t="s">
        <v>29</v>
      </c>
      <c r="G400" s="4" t="s">
        <v>30</v>
      </c>
      <c r="H400" s="5" t="n">
        <f>25.0</f>
        <v>25.0</v>
      </c>
    </row>
    <row r="401">
      <c r="A401" s="3" t="s">
        <v>111</v>
      </c>
      <c r="B401" s="4" t="s">
        <v>177</v>
      </c>
      <c r="C401" s="4" t="s">
        <v>178</v>
      </c>
      <c r="D401" s="3" t="n">
        <v>6.0</v>
      </c>
      <c r="E401" s="4" t="s">
        <v>52</v>
      </c>
      <c r="F401" s="4" t="s">
        <v>53</v>
      </c>
      <c r="G401" s="4" t="s">
        <v>54</v>
      </c>
      <c r="H401" s="5" t="n">
        <f>21.0</f>
        <v>21.0</v>
      </c>
    </row>
    <row r="402">
      <c r="A402" s="3" t="s">
        <v>111</v>
      </c>
      <c r="B402" s="4" t="s">
        <v>177</v>
      </c>
      <c r="C402" s="4" t="s">
        <v>178</v>
      </c>
      <c r="D402" s="3" t="n">
        <v>7.0</v>
      </c>
      <c r="E402" s="4" t="s">
        <v>67</v>
      </c>
      <c r="F402" s="4" t="s">
        <v>68</v>
      </c>
      <c r="G402" s="4" t="s">
        <v>69</v>
      </c>
      <c r="H402" s="5" t="n">
        <f>17.0</f>
        <v>17.0</v>
      </c>
    </row>
    <row r="403">
      <c r="A403" s="3" t="s">
        <v>111</v>
      </c>
      <c r="B403" s="4" t="s">
        <v>177</v>
      </c>
      <c r="C403" s="4" t="s">
        <v>178</v>
      </c>
      <c r="D403" s="3" t="n">
        <v>8.0</v>
      </c>
      <c r="E403" s="4" t="s">
        <v>70</v>
      </c>
      <c r="F403" s="4" t="s">
        <v>71</v>
      </c>
      <c r="G403" s="4" t="s">
        <v>72</v>
      </c>
      <c r="H403" s="5" t="n">
        <f>14.0</f>
        <v>14.0</v>
      </c>
    </row>
    <row r="404">
      <c r="A404" s="3" t="s">
        <v>111</v>
      </c>
      <c r="B404" s="4" t="s">
        <v>177</v>
      </c>
      <c r="C404" s="4" t="s">
        <v>178</v>
      </c>
      <c r="D404" s="3" t="n">
        <v>9.0</v>
      </c>
      <c r="E404" s="4" t="s">
        <v>93</v>
      </c>
      <c r="F404" s="4" t="s">
        <v>94</v>
      </c>
      <c r="G404" s="4" t="s">
        <v>95</v>
      </c>
      <c r="H404" s="5" t="n">
        <f>7.0</f>
        <v>7.0</v>
      </c>
    </row>
    <row r="405">
      <c r="A405" s="3" t="s">
        <v>111</v>
      </c>
      <c r="B405" s="4" t="s">
        <v>177</v>
      </c>
      <c r="C405" s="4" t="s">
        <v>178</v>
      </c>
      <c r="D405" s="3" t="n">
        <v>10.0</v>
      </c>
      <c r="E405" s="4" t="s">
        <v>37</v>
      </c>
      <c r="F405" s="4" t="s">
        <v>38</v>
      </c>
      <c r="G405" s="4" t="s">
        <v>39</v>
      </c>
      <c r="H405" s="5" t="n">
        <f>5.0</f>
        <v>5.0</v>
      </c>
    </row>
    <row r="406">
      <c r="A406" s="3" t="s">
        <v>111</v>
      </c>
      <c r="B406" s="4" t="s">
        <v>177</v>
      </c>
      <c r="C406" s="4" t="s">
        <v>178</v>
      </c>
      <c r="D406" s="3" t="n">
        <v>11.0</v>
      </c>
      <c r="E406" s="4" t="s">
        <v>84</v>
      </c>
      <c r="F406" s="4" t="s">
        <v>85</v>
      </c>
      <c r="G406" s="4" t="s">
        <v>86</v>
      </c>
      <c r="H406" s="5" t="n">
        <f>4.0</f>
        <v>4.0</v>
      </c>
    </row>
    <row r="407">
      <c r="A407" s="3" t="s">
        <v>111</v>
      </c>
      <c r="B407" s="4" t="s">
        <v>177</v>
      </c>
      <c r="C407" s="4" t="s">
        <v>178</v>
      </c>
      <c r="D407" s="3" t="n">
        <v>11.0</v>
      </c>
      <c r="E407" s="4" t="s">
        <v>116</v>
      </c>
      <c r="F407" s="4" t="s">
        <v>117</v>
      </c>
      <c r="G407" s="4" t="s">
        <v>118</v>
      </c>
      <c r="H407" s="5" t="n">
        <f>4.0</f>
        <v>4.0</v>
      </c>
    </row>
    <row r="408">
      <c r="A408" s="3" t="s">
        <v>111</v>
      </c>
      <c r="B408" s="4" t="s">
        <v>177</v>
      </c>
      <c r="C408" s="4" t="s">
        <v>178</v>
      </c>
      <c r="D408" s="3" t="n">
        <v>13.0</v>
      </c>
      <c r="E408" s="4" t="s">
        <v>121</v>
      </c>
      <c r="F408" s="4" t="s">
        <v>122</v>
      </c>
      <c r="G408" s="4" t="s">
        <v>123</v>
      </c>
      <c r="H408" s="5" t="n">
        <f>1.0</f>
        <v>1.0</v>
      </c>
    </row>
    <row r="409">
      <c r="A409" s="3" t="s">
        <v>111</v>
      </c>
      <c r="B409" s="4" t="s">
        <v>177</v>
      </c>
      <c r="C409" s="4" t="s">
        <v>178</v>
      </c>
      <c r="D409" s="3" t="n">
        <v>13.0</v>
      </c>
      <c r="E409" s="4" t="s">
        <v>165</v>
      </c>
      <c r="F409" s="4" t="s">
        <v>166</v>
      </c>
      <c r="G409" s="4" t="s">
        <v>167</v>
      </c>
      <c r="H409" s="5" t="n">
        <f>1.0</f>
        <v>1.0</v>
      </c>
    </row>
    <row r="410">
      <c r="A410" s="3" t="s">
        <v>111</v>
      </c>
      <c r="B410" s="4" t="s">
        <v>179</v>
      </c>
      <c r="C410" s="4" t="s">
        <v>180</v>
      </c>
      <c r="D410" s="3" t="n">
        <v>1.0</v>
      </c>
      <c r="E410" s="4" t="s">
        <v>13</v>
      </c>
      <c r="F410" s="4" t="s">
        <v>14</v>
      </c>
      <c r="G410" s="4" t="s">
        <v>15</v>
      </c>
      <c r="H410" s="5" t="n">
        <f>34.0</f>
        <v>34.0</v>
      </c>
    </row>
    <row r="411">
      <c r="A411" s="3" t="s">
        <v>111</v>
      </c>
      <c r="B411" s="4" t="s">
        <v>179</v>
      </c>
      <c r="C411" s="4" t="s">
        <v>180</v>
      </c>
      <c r="D411" s="3" t="n">
        <v>2.0</v>
      </c>
      <c r="E411" s="4" t="s">
        <v>28</v>
      </c>
      <c r="F411" s="4" t="s">
        <v>29</v>
      </c>
      <c r="G411" s="4" t="s">
        <v>30</v>
      </c>
      <c r="H411" s="5" t="n">
        <f>10.0</f>
        <v>10.0</v>
      </c>
    </row>
    <row r="412">
      <c r="A412" s="3" t="s">
        <v>111</v>
      </c>
      <c r="B412" s="4" t="s">
        <v>179</v>
      </c>
      <c r="C412" s="4" t="s">
        <v>180</v>
      </c>
      <c r="D412" s="3" t="n">
        <v>3.0</v>
      </c>
      <c r="E412" s="4" t="s">
        <v>58</v>
      </c>
      <c r="F412" s="4" t="s">
        <v>59</v>
      </c>
      <c r="G412" s="4" t="s">
        <v>60</v>
      </c>
      <c r="H412" s="5" t="n">
        <f>5.0</f>
        <v>5.0</v>
      </c>
    </row>
    <row r="413">
      <c r="A413" s="3" t="s">
        <v>111</v>
      </c>
      <c r="B413" s="4" t="s">
        <v>179</v>
      </c>
      <c r="C413" s="4" t="s">
        <v>180</v>
      </c>
      <c r="D413" s="3" t="n">
        <v>4.0</v>
      </c>
      <c r="E413" s="4" t="s">
        <v>16</v>
      </c>
      <c r="F413" s="4" t="s">
        <v>17</v>
      </c>
      <c r="G413" s="4" t="s">
        <v>18</v>
      </c>
      <c r="H413" s="5" t="n">
        <f>3.0</f>
        <v>3.0</v>
      </c>
    </row>
    <row r="414">
      <c r="A414" s="3" t="s">
        <v>111</v>
      </c>
      <c r="B414" s="4" t="s">
        <v>179</v>
      </c>
      <c r="C414" s="4" t="s">
        <v>180</v>
      </c>
      <c r="D414" s="3" t="n">
        <v>5.0</v>
      </c>
      <c r="E414" s="4" t="s">
        <v>84</v>
      </c>
      <c r="F414" s="4" t="s">
        <v>85</v>
      </c>
      <c r="G414" s="4" t="s">
        <v>86</v>
      </c>
      <c r="H414" s="5" t="n">
        <f>2.0</f>
        <v>2.0</v>
      </c>
    </row>
    <row r="415">
      <c r="A415" s="3" t="s">
        <v>111</v>
      </c>
      <c r="B415" s="4" t="s">
        <v>179</v>
      </c>
      <c r="C415" s="4" t="s">
        <v>180</v>
      </c>
      <c r="D415" s="3" t="n">
        <v>5.0</v>
      </c>
      <c r="E415" s="4" t="s">
        <v>64</v>
      </c>
      <c r="F415" s="4" t="s">
        <v>65</v>
      </c>
      <c r="G415" s="4" t="s">
        <v>66</v>
      </c>
      <c r="H415" s="5" t="n">
        <f>2.0</f>
        <v>2.0</v>
      </c>
    </row>
    <row r="416">
      <c r="A416" s="3" t="s">
        <v>111</v>
      </c>
      <c r="B416" s="4" t="s">
        <v>179</v>
      </c>
      <c r="C416" s="4" t="s">
        <v>180</v>
      </c>
      <c r="D416" s="3" t="n">
        <v>5.0</v>
      </c>
      <c r="E416" s="4" t="s">
        <v>70</v>
      </c>
      <c r="F416" s="4" t="s">
        <v>71</v>
      </c>
      <c r="G416" s="4" t="s">
        <v>72</v>
      </c>
      <c r="H416" s="5" t="n">
        <f>2.0</f>
        <v>2.0</v>
      </c>
    </row>
    <row r="417">
      <c r="A417" s="3" t="s">
        <v>111</v>
      </c>
      <c r="B417" s="4" t="s">
        <v>181</v>
      </c>
      <c r="C417" s="4" t="s">
        <v>182</v>
      </c>
      <c r="D417" s="3" t="n">
        <v>1.0</v>
      </c>
      <c r="E417" s="4" t="s">
        <v>13</v>
      </c>
      <c r="F417" s="4" t="s">
        <v>14</v>
      </c>
      <c r="G417" s="4" t="s">
        <v>15</v>
      </c>
      <c r="H417" s="5" t="n">
        <f>179.0</f>
        <v>179.0</v>
      </c>
    </row>
    <row r="418">
      <c r="A418" s="3" t="s">
        <v>111</v>
      </c>
      <c r="B418" s="4" t="s">
        <v>181</v>
      </c>
      <c r="C418" s="4" t="s">
        <v>182</v>
      </c>
      <c r="D418" s="3" t="n">
        <v>2.0</v>
      </c>
      <c r="E418" s="4" t="s">
        <v>64</v>
      </c>
      <c r="F418" s="4" t="s">
        <v>65</v>
      </c>
      <c r="G418" s="4" t="s">
        <v>66</v>
      </c>
      <c r="H418" s="5" t="n">
        <f>46.0</f>
        <v>46.0</v>
      </c>
    </row>
    <row r="419">
      <c r="A419" s="3" t="s">
        <v>111</v>
      </c>
      <c r="B419" s="4" t="s">
        <v>181</v>
      </c>
      <c r="C419" s="4" t="s">
        <v>182</v>
      </c>
      <c r="D419" s="3" t="n">
        <v>3.0</v>
      </c>
      <c r="E419" s="4" t="s">
        <v>67</v>
      </c>
      <c r="F419" s="4" t="s">
        <v>68</v>
      </c>
      <c r="G419" s="4" t="s">
        <v>69</v>
      </c>
      <c r="H419" s="5" t="n">
        <f>39.0</f>
        <v>39.0</v>
      </c>
    </row>
    <row r="420">
      <c r="A420" s="3" t="s">
        <v>111</v>
      </c>
      <c r="B420" s="4" t="s">
        <v>181</v>
      </c>
      <c r="C420" s="4" t="s">
        <v>182</v>
      </c>
      <c r="D420" s="3" t="n">
        <v>4.0</v>
      </c>
      <c r="E420" s="4" t="s">
        <v>28</v>
      </c>
      <c r="F420" s="4" t="s">
        <v>29</v>
      </c>
      <c r="G420" s="4" t="s">
        <v>30</v>
      </c>
      <c r="H420" s="5" t="n">
        <f>25.0</f>
        <v>25.0</v>
      </c>
    </row>
    <row r="421">
      <c r="A421" s="3" t="s">
        <v>111</v>
      </c>
      <c r="B421" s="4" t="s">
        <v>181</v>
      </c>
      <c r="C421" s="4" t="s">
        <v>182</v>
      </c>
      <c r="D421" s="3" t="n">
        <v>5.0</v>
      </c>
      <c r="E421" s="4" t="s">
        <v>70</v>
      </c>
      <c r="F421" s="4" t="s">
        <v>71</v>
      </c>
      <c r="G421" s="4" t="s">
        <v>72</v>
      </c>
      <c r="H421" s="5" t="n">
        <f>23.0</f>
        <v>23.0</v>
      </c>
    </row>
    <row r="422">
      <c r="A422" s="3" t="s">
        <v>111</v>
      </c>
      <c r="B422" s="4" t="s">
        <v>181</v>
      </c>
      <c r="C422" s="4" t="s">
        <v>182</v>
      </c>
      <c r="D422" s="3" t="n">
        <v>6.0</v>
      </c>
      <c r="E422" s="4" t="s">
        <v>93</v>
      </c>
      <c r="F422" s="4" t="s">
        <v>94</v>
      </c>
      <c r="G422" s="4" t="s">
        <v>95</v>
      </c>
      <c r="H422" s="5" t="n">
        <f>12.0</f>
        <v>12.0</v>
      </c>
    </row>
    <row r="423">
      <c r="A423" s="3" t="s">
        <v>111</v>
      </c>
      <c r="B423" s="4" t="s">
        <v>181</v>
      </c>
      <c r="C423" s="4" t="s">
        <v>182</v>
      </c>
      <c r="D423" s="3" t="n">
        <v>7.0</v>
      </c>
      <c r="E423" s="4" t="s">
        <v>90</v>
      </c>
      <c r="F423" s="4" t="s">
        <v>91</v>
      </c>
      <c r="G423" s="4" t="s">
        <v>92</v>
      </c>
      <c r="H423" s="5" t="n">
        <f>10.0</f>
        <v>10.0</v>
      </c>
    </row>
    <row r="424">
      <c r="A424" s="3" t="s">
        <v>111</v>
      </c>
      <c r="B424" s="4" t="s">
        <v>181</v>
      </c>
      <c r="C424" s="4" t="s">
        <v>182</v>
      </c>
      <c r="D424" s="3" t="n">
        <v>8.0</v>
      </c>
      <c r="E424" s="4" t="s">
        <v>84</v>
      </c>
      <c r="F424" s="4" t="s">
        <v>85</v>
      </c>
      <c r="G424" s="4" t="s">
        <v>86</v>
      </c>
      <c r="H424" s="5" t="n">
        <f>6.0</f>
        <v>6.0</v>
      </c>
    </row>
    <row r="425">
      <c r="A425" s="3" t="s">
        <v>111</v>
      </c>
      <c r="B425" s="4" t="s">
        <v>181</v>
      </c>
      <c r="C425" s="4" t="s">
        <v>182</v>
      </c>
      <c r="D425" s="3" t="n">
        <v>8.0</v>
      </c>
      <c r="E425" s="4" t="s">
        <v>16</v>
      </c>
      <c r="F425" s="4" t="s">
        <v>17</v>
      </c>
      <c r="G425" s="4" t="s">
        <v>18</v>
      </c>
      <c r="H425" s="5" t="n">
        <f>6.0</f>
        <v>6.0</v>
      </c>
    </row>
    <row r="426">
      <c r="A426" s="3" t="s">
        <v>111</v>
      </c>
      <c r="B426" s="4" t="s">
        <v>181</v>
      </c>
      <c r="C426" s="4" t="s">
        <v>182</v>
      </c>
      <c r="D426" s="3" t="n">
        <v>10.0</v>
      </c>
      <c r="E426" s="4" t="s">
        <v>34</v>
      </c>
      <c r="F426" s="4" t="s">
        <v>35</v>
      </c>
      <c r="G426" s="4" t="s">
        <v>36</v>
      </c>
      <c r="H426" s="5" t="n">
        <f>3.0</f>
        <v>3.0</v>
      </c>
    </row>
    <row r="427">
      <c r="A427" s="3" t="s">
        <v>111</v>
      </c>
      <c r="B427" s="4" t="s">
        <v>181</v>
      </c>
      <c r="C427" s="4" t="s">
        <v>182</v>
      </c>
      <c r="D427" s="3" t="n">
        <v>10.0</v>
      </c>
      <c r="E427" s="4" t="s">
        <v>58</v>
      </c>
      <c r="F427" s="4" t="s">
        <v>59</v>
      </c>
      <c r="G427" s="4" t="s">
        <v>60</v>
      </c>
      <c r="H427" s="5" t="n">
        <f>3.0</f>
        <v>3.0</v>
      </c>
    </row>
    <row r="428">
      <c r="A428" s="3" t="s">
        <v>111</v>
      </c>
      <c r="B428" s="4" t="s">
        <v>181</v>
      </c>
      <c r="C428" s="4" t="s">
        <v>182</v>
      </c>
      <c r="D428" s="3" t="n">
        <v>12.0</v>
      </c>
      <c r="E428" s="4" t="s">
        <v>116</v>
      </c>
      <c r="F428" s="4" t="s">
        <v>117</v>
      </c>
      <c r="G428" s="4" t="s">
        <v>118</v>
      </c>
      <c r="H428" s="5" t="n">
        <f>2.0</f>
        <v>2.0</v>
      </c>
    </row>
    <row r="429">
      <c r="A429" s="3" t="s">
        <v>111</v>
      </c>
      <c r="B429" s="4" t="s">
        <v>181</v>
      </c>
      <c r="C429" s="4" t="s">
        <v>182</v>
      </c>
      <c r="D429" s="3" t="n">
        <v>13.0</v>
      </c>
      <c r="E429" s="4" t="s">
        <v>87</v>
      </c>
      <c r="F429" s="4" t="s">
        <v>88</v>
      </c>
      <c r="G429" s="4" t="s">
        <v>89</v>
      </c>
      <c r="H429" s="5" t="n">
        <f>1.0</f>
        <v>1.0</v>
      </c>
    </row>
    <row r="430">
      <c r="A430" s="3" t="s">
        <v>111</v>
      </c>
      <c r="B430" s="4" t="s">
        <v>181</v>
      </c>
      <c r="C430" s="4" t="s">
        <v>182</v>
      </c>
      <c r="D430" s="3" t="n">
        <v>13.0</v>
      </c>
      <c r="E430" s="4" t="s">
        <v>165</v>
      </c>
      <c r="F430" s="4" t="s">
        <v>166</v>
      </c>
      <c r="G430" s="4" t="s">
        <v>167</v>
      </c>
      <c r="H430" s="5" t="n">
        <f>1.0</f>
        <v>1.0</v>
      </c>
    </row>
    <row r="431">
      <c r="A431" s="3" t="s">
        <v>183</v>
      </c>
      <c r="B431" s="4" t="s">
        <v>184</v>
      </c>
      <c r="C431" s="4" t="s">
        <v>185</v>
      </c>
      <c r="D431" s="3" t="n">
        <v>1.0</v>
      </c>
      <c r="E431" s="4" t="s">
        <v>98</v>
      </c>
      <c r="F431" s="4" t="s">
        <v>99</v>
      </c>
      <c r="G431" s="4" t="s">
        <v>100</v>
      </c>
      <c r="H431" s="5" t="n">
        <f>1500.0</f>
        <v>1500.0</v>
      </c>
    </row>
    <row r="432">
      <c r="A432" s="3" t="s">
        <v>183</v>
      </c>
      <c r="B432" s="4" t="s">
        <v>184</v>
      </c>
      <c r="C432" s="4" t="s">
        <v>185</v>
      </c>
      <c r="D432" s="3" t="n">
        <v>1.0</v>
      </c>
      <c r="E432" s="4" t="s">
        <v>13</v>
      </c>
      <c r="F432" s="4" t="s">
        <v>14</v>
      </c>
      <c r="G432" s="4" t="s">
        <v>15</v>
      </c>
      <c r="H432" s="5" t="n">
        <f>1500.0</f>
        <v>1500.0</v>
      </c>
    </row>
    <row r="433">
      <c r="A433" s="3" t="s">
        <v>183</v>
      </c>
      <c r="B433" s="4" t="s">
        <v>186</v>
      </c>
      <c r="C433" s="4" t="s">
        <v>187</v>
      </c>
      <c r="D433" s="3" t="n">
        <v>1.0</v>
      </c>
      <c r="E433" s="4" t="s">
        <v>98</v>
      </c>
      <c r="F433" s="4" t="s">
        <v>99</v>
      </c>
      <c r="G433" s="4" t="s">
        <v>100</v>
      </c>
      <c r="H433" s="5" t="n">
        <f>1000.0</f>
        <v>1000.0</v>
      </c>
    </row>
    <row r="434">
      <c r="A434" s="3" t="s">
        <v>183</v>
      </c>
      <c r="B434" s="4" t="s">
        <v>186</v>
      </c>
      <c r="C434" s="4" t="s">
        <v>187</v>
      </c>
      <c r="D434" s="3" t="n">
        <v>1.0</v>
      </c>
      <c r="E434" s="4" t="s">
        <v>13</v>
      </c>
      <c r="F434" s="4" t="s">
        <v>14</v>
      </c>
      <c r="G434" s="4" t="s">
        <v>15</v>
      </c>
      <c r="H434" s="5" t="n">
        <f>1000.0</f>
        <v>1000.0</v>
      </c>
    </row>
    <row r="435">
      <c r="A435" s="3" t="s">
        <v>183</v>
      </c>
      <c r="B435" s="4" t="s">
        <v>188</v>
      </c>
      <c r="C435" s="4" t="s">
        <v>189</v>
      </c>
      <c r="D435" s="3" t="n">
        <v>1.0</v>
      </c>
      <c r="E435" s="4" t="s">
        <v>98</v>
      </c>
      <c r="F435" s="4" t="s">
        <v>99</v>
      </c>
      <c r="G435" s="4" t="s">
        <v>100</v>
      </c>
      <c r="H435" s="5" t="n">
        <f>1000.0</f>
        <v>1000.0</v>
      </c>
    </row>
    <row r="436">
      <c r="A436" s="3" t="s">
        <v>183</v>
      </c>
      <c r="B436" s="4" t="s">
        <v>188</v>
      </c>
      <c r="C436" s="4" t="s">
        <v>189</v>
      </c>
      <c r="D436" s="3" t="n">
        <v>1.0</v>
      </c>
      <c r="E436" s="4" t="s">
        <v>13</v>
      </c>
      <c r="F436" s="4" t="s">
        <v>14</v>
      </c>
      <c r="G436" s="4" t="s">
        <v>15</v>
      </c>
      <c r="H436" s="5" t="n">
        <f>1000.0</f>
        <v>1000.0</v>
      </c>
    </row>
    <row r="437">
      <c r="A437" s="3" t="s">
        <v>183</v>
      </c>
      <c r="B437" s="4" t="s">
        <v>190</v>
      </c>
      <c r="C437" s="4" t="s">
        <v>191</v>
      </c>
      <c r="D437" s="3" t="n">
        <v>1.0</v>
      </c>
      <c r="E437" s="4" t="s">
        <v>98</v>
      </c>
      <c r="F437" s="4" t="s">
        <v>99</v>
      </c>
      <c r="G437" s="4" t="s">
        <v>100</v>
      </c>
      <c r="H437" s="5" t="n">
        <f>970.0</f>
        <v>970.0</v>
      </c>
    </row>
    <row r="438">
      <c r="A438" s="3" t="s">
        <v>183</v>
      </c>
      <c r="B438" s="4" t="s">
        <v>190</v>
      </c>
      <c r="C438" s="4" t="s">
        <v>191</v>
      </c>
      <c r="D438" s="3" t="n">
        <v>1.0</v>
      </c>
      <c r="E438" s="4" t="s">
        <v>13</v>
      </c>
      <c r="F438" s="4" t="s">
        <v>14</v>
      </c>
      <c r="G438" s="4" t="s">
        <v>15</v>
      </c>
      <c r="H438" s="5" t="n">
        <f>970.0</f>
        <v>970.0</v>
      </c>
    </row>
    <row r="439">
      <c r="A439" s="3" t="s">
        <v>183</v>
      </c>
      <c r="B439" s="4" t="s">
        <v>192</v>
      </c>
      <c r="C439" s="4" t="s">
        <v>193</v>
      </c>
      <c r="D439" s="3" t="n">
        <v>1.0</v>
      </c>
      <c r="E439" s="4" t="s">
        <v>98</v>
      </c>
      <c r="F439" s="4" t="s">
        <v>99</v>
      </c>
      <c r="G439" s="4" t="s">
        <v>100</v>
      </c>
      <c r="H439" s="5" t="n">
        <f>500.0</f>
        <v>500.0</v>
      </c>
    </row>
    <row r="440">
      <c r="A440" s="3" t="s">
        <v>183</v>
      </c>
      <c r="B440" s="4" t="s">
        <v>192</v>
      </c>
      <c r="C440" s="4" t="s">
        <v>193</v>
      </c>
      <c r="D440" s="3" t="n">
        <v>1.0</v>
      </c>
      <c r="E440" s="4" t="s">
        <v>13</v>
      </c>
      <c r="F440" s="4" t="s">
        <v>14</v>
      </c>
      <c r="G440" s="4" t="s">
        <v>15</v>
      </c>
      <c r="H440" s="5" t="n">
        <f>500.0</f>
        <v>500.0</v>
      </c>
    </row>
    <row r="441">
      <c r="A441" s="3" t="s">
        <v>183</v>
      </c>
      <c r="B441" s="4" t="s">
        <v>194</v>
      </c>
      <c r="C441" s="4" t="s">
        <v>195</v>
      </c>
      <c r="D441" s="3" t="n">
        <v>1.0</v>
      </c>
      <c r="E441" s="4" t="s">
        <v>13</v>
      </c>
      <c r="F441" s="4" t="s">
        <v>14</v>
      </c>
      <c r="G441" s="4" t="s">
        <v>15</v>
      </c>
      <c r="H441" s="5" t="n">
        <f>222.0</f>
        <v>222.0</v>
      </c>
    </row>
    <row r="442">
      <c r="A442" s="3" t="s">
        <v>183</v>
      </c>
      <c r="B442" s="4" t="s">
        <v>194</v>
      </c>
      <c r="C442" s="4" t="s">
        <v>195</v>
      </c>
      <c r="D442" s="3" t="n">
        <v>1.0</v>
      </c>
      <c r="E442" s="4" t="s">
        <v>93</v>
      </c>
      <c r="F442" s="4" t="s">
        <v>94</v>
      </c>
      <c r="G442" s="4" t="s">
        <v>95</v>
      </c>
      <c r="H442" s="5" t="n">
        <f>222.0</f>
        <v>222.0</v>
      </c>
    </row>
    <row r="443">
      <c r="A443" s="3" t="s">
        <v>183</v>
      </c>
      <c r="B443" s="4" t="s">
        <v>196</v>
      </c>
      <c r="C443" s="4" t="s">
        <v>197</v>
      </c>
      <c r="D443" s="3" t="n">
        <v>1.0</v>
      </c>
      <c r="E443" s="4" t="s">
        <v>13</v>
      </c>
      <c r="F443" s="4" t="s">
        <v>14</v>
      </c>
      <c r="G443" s="4" t="s">
        <v>15</v>
      </c>
      <c r="H443" s="5" t="n">
        <f>168.0</f>
        <v>168.0</v>
      </c>
    </row>
    <row r="444">
      <c r="A444" s="3" t="s">
        <v>183</v>
      </c>
      <c r="B444" s="4" t="s">
        <v>196</v>
      </c>
      <c r="C444" s="4" t="s">
        <v>197</v>
      </c>
      <c r="D444" s="3" t="n">
        <v>1.0</v>
      </c>
      <c r="E444" s="4" t="s">
        <v>93</v>
      </c>
      <c r="F444" s="4" t="s">
        <v>94</v>
      </c>
      <c r="G444" s="4" t="s">
        <v>95</v>
      </c>
      <c r="H444" s="5" t="n">
        <f>168.0</f>
        <v>168.0</v>
      </c>
    </row>
    <row r="445">
      <c r="A445" s="3" t="s">
        <v>183</v>
      </c>
      <c r="B445" s="4" t="s">
        <v>198</v>
      </c>
      <c r="C445" s="4" t="s">
        <v>199</v>
      </c>
      <c r="D445" s="3" t="n">
        <v>1.0</v>
      </c>
      <c r="E445" s="4" t="s">
        <v>13</v>
      </c>
      <c r="F445" s="4" t="s">
        <v>14</v>
      </c>
      <c r="G445" s="4" t="s">
        <v>15</v>
      </c>
      <c r="H445" s="5" t="n">
        <f>101.0</f>
        <v>101.0</v>
      </c>
    </row>
    <row r="446">
      <c r="A446" s="3" t="s">
        <v>183</v>
      </c>
      <c r="B446" s="4" t="s">
        <v>198</v>
      </c>
      <c r="C446" s="4" t="s">
        <v>199</v>
      </c>
      <c r="D446" s="3" t="n">
        <v>2.0</v>
      </c>
      <c r="E446" s="4" t="s">
        <v>127</v>
      </c>
      <c r="F446" s="4" t="s">
        <v>128</v>
      </c>
      <c r="G446" s="4" t="s">
        <v>129</v>
      </c>
      <c r="H446" s="5" t="n">
        <f>100.0</f>
        <v>100.0</v>
      </c>
    </row>
    <row r="447">
      <c r="A447" s="3" t="s">
        <v>183</v>
      </c>
      <c r="B447" s="4" t="s">
        <v>200</v>
      </c>
      <c r="C447" s="4" t="s">
        <v>201</v>
      </c>
      <c r="D447" s="3" t="n">
        <v>1.0</v>
      </c>
      <c r="E447" s="4" t="s">
        <v>13</v>
      </c>
      <c r="F447" s="4" t="s">
        <v>14</v>
      </c>
      <c r="G447" s="4" t="s">
        <v>15</v>
      </c>
      <c r="H447" s="5" t="n">
        <f>100.0</f>
        <v>100.0</v>
      </c>
    </row>
    <row r="448">
      <c r="A448" s="3" t="s">
        <v>183</v>
      </c>
      <c r="B448" s="4" t="s">
        <v>200</v>
      </c>
      <c r="C448" s="4" t="s">
        <v>201</v>
      </c>
      <c r="D448" s="3" t="n">
        <v>1.0</v>
      </c>
      <c r="E448" s="4" t="s">
        <v>37</v>
      </c>
      <c r="F448" s="4" t="s">
        <v>38</v>
      </c>
      <c r="G448" s="4" t="s">
        <v>39</v>
      </c>
      <c r="H448" s="5" t="n">
        <f>100.0</f>
        <v>100.0</v>
      </c>
    </row>
    <row r="449">
      <c r="A449" s="3" t="s">
        <v>183</v>
      </c>
      <c r="B449" s="4" t="s">
        <v>202</v>
      </c>
      <c r="C449" s="4" t="s">
        <v>203</v>
      </c>
      <c r="D449" s="3" t="n">
        <v>1.0</v>
      </c>
      <c r="E449" s="4" t="s">
        <v>13</v>
      </c>
      <c r="F449" s="4" t="s">
        <v>14</v>
      </c>
      <c r="G449" s="4" t="s">
        <v>15</v>
      </c>
      <c r="H449" s="5" t="n">
        <f>100.0</f>
        <v>100.0</v>
      </c>
    </row>
    <row r="450">
      <c r="A450" s="3" t="s">
        <v>183</v>
      </c>
      <c r="B450" s="4" t="s">
        <v>202</v>
      </c>
      <c r="C450" s="4" t="s">
        <v>203</v>
      </c>
      <c r="D450" s="3" t="n">
        <v>1.0</v>
      </c>
      <c r="E450" s="4" t="s">
        <v>37</v>
      </c>
      <c r="F450" s="4" t="s">
        <v>38</v>
      </c>
      <c r="G450" s="4" t="s">
        <v>39</v>
      </c>
      <c r="H450" s="5" t="n">
        <f>100.0</f>
        <v>100.0</v>
      </c>
    </row>
    <row r="451">
      <c r="A451" s="3" t="s">
        <v>183</v>
      </c>
      <c r="B451" s="4" t="s">
        <v>204</v>
      </c>
      <c r="C451" s="4" t="s">
        <v>205</v>
      </c>
      <c r="D451" s="3" t="n">
        <v>1.0</v>
      </c>
      <c r="E451" s="4" t="s">
        <v>13</v>
      </c>
      <c r="F451" s="4" t="s">
        <v>14</v>
      </c>
      <c r="G451" s="4" t="s">
        <v>15</v>
      </c>
      <c r="H451" s="5" t="n">
        <f>100.0</f>
        <v>100.0</v>
      </c>
    </row>
    <row r="452">
      <c r="A452" s="3" t="s">
        <v>183</v>
      </c>
      <c r="B452" s="4" t="s">
        <v>204</v>
      </c>
      <c r="C452" s="4" t="s">
        <v>205</v>
      </c>
      <c r="D452" s="3" t="n">
        <v>1.0</v>
      </c>
      <c r="E452" s="4" t="s">
        <v>37</v>
      </c>
      <c r="F452" s="4" t="s">
        <v>38</v>
      </c>
      <c r="G452" s="4" t="s">
        <v>39</v>
      </c>
      <c r="H452" s="5" t="n">
        <f>100.0</f>
        <v>100.0</v>
      </c>
    </row>
    <row r="453">
      <c r="A453" s="3" t="s">
        <v>183</v>
      </c>
      <c r="B453" s="4" t="s">
        <v>206</v>
      </c>
      <c r="C453" s="4" t="s">
        <v>207</v>
      </c>
      <c r="D453" s="3" t="n">
        <v>1.0</v>
      </c>
      <c r="E453" s="4" t="s">
        <v>13</v>
      </c>
      <c r="F453" s="4" t="s">
        <v>14</v>
      </c>
      <c r="G453" s="4" t="s">
        <v>15</v>
      </c>
      <c r="H453" s="5" t="n">
        <f>100.0</f>
        <v>100.0</v>
      </c>
    </row>
    <row r="454">
      <c r="A454" s="3" t="s">
        <v>183</v>
      </c>
      <c r="B454" s="4" t="s">
        <v>206</v>
      </c>
      <c r="C454" s="4" t="s">
        <v>207</v>
      </c>
      <c r="D454" s="3" t="n">
        <v>1.0</v>
      </c>
      <c r="E454" s="4" t="s">
        <v>37</v>
      </c>
      <c r="F454" s="4" t="s">
        <v>38</v>
      </c>
      <c r="G454" s="4" t="s">
        <v>39</v>
      </c>
      <c r="H454" s="5" t="n">
        <f>100.0</f>
        <v>100.0</v>
      </c>
    </row>
    <row r="455">
      <c r="A455" s="3" t="s">
        <v>183</v>
      </c>
      <c r="B455" s="4" t="s">
        <v>208</v>
      </c>
      <c r="C455" s="4" t="s">
        <v>209</v>
      </c>
      <c r="D455" s="3" t="n">
        <v>1.0</v>
      </c>
      <c r="E455" s="4" t="s">
        <v>13</v>
      </c>
      <c r="F455" s="4" t="s">
        <v>14</v>
      </c>
      <c r="G455" s="4" t="s">
        <v>15</v>
      </c>
      <c r="H455" s="5" t="n">
        <f>100.0</f>
        <v>100.0</v>
      </c>
    </row>
    <row r="456">
      <c r="A456" s="3" t="s">
        <v>183</v>
      </c>
      <c r="B456" s="4" t="s">
        <v>208</v>
      </c>
      <c r="C456" s="4" t="s">
        <v>209</v>
      </c>
      <c r="D456" s="3" t="n">
        <v>1.0</v>
      </c>
      <c r="E456" s="4" t="s">
        <v>37</v>
      </c>
      <c r="F456" s="4" t="s">
        <v>38</v>
      </c>
      <c r="G456" s="4" t="s">
        <v>39</v>
      </c>
      <c r="H456" s="5" t="n">
        <f>100.0</f>
        <v>100.0</v>
      </c>
    </row>
    <row r="457">
      <c r="A457" s="3" t="s">
        <v>183</v>
      </c>
      <c r="B457" s="4" t="s">
        <v>210</v>
      </c>
      <c r="C457" s="4" t="s">
        <v>211</v>
      </c>
      <c r="D457" s="3" t="n">
        <v>1.0</v>
      </c>
      <c r="E457" s="4" t="s">
        <v>212</v>
      </c>
      <c r="F457" s="4" t="s">
        <v>213</v>
      </c>
      <c r="G457" s="4" t="s">
        <v>214</v>
      </c>
      <c r="H457" s="5" t="n">
        <f>50.0</f>
        <v>50.0</v>
      </c>
    </row>
    <row r="458">
      <c r="A458" s="3" t="s">
        <v>183</v>
      </c>
      <c r="B458" s="4" t="s">
        <v>210</v>
      </c>
      <c r="C458" s="4" t="s">
        <v>211</v>
      </c>
      <c r="D458" s="3" t="n">
        <v>1.0</v>
      </c>
      <c r="E458" s="4" t="s">
        <v>13</v>
      </c>
      <c r="F458" s="4" t="s">
        <v>14</v>
      </c>
      <c r="G458" s="4" t="s">
        <v>15</v>
      </c>
      <c r="H458" s="5" t="n">
        <f>50.0</f>
        <v>50.0</v>
      </c>
    </row>
    <row r="459">
      <c r="A459" s="3" t="s">
        <v>183</v>
      </c>
      <c r="B459" s="4" t="s">
        <v>215</v>
      </c>
      <c r="C459" s="4" t="s">
        <v>216</v>
      </c>
      <c r="D459" s="3" t="n">
        <v>1.0</v>
      </c>
      <c r="E459" s="4" t="s">
        <v>13</v>
      </c>
      <c r="F459" s="4" t="s">
        <v>14</v>
      </c>
      <c r="G459" s="4" t="s">
        <v>15</v>
      </c>
      <c r="H459" s="5" t="n">
        <f>20.0</f>
        <v>20.0</v>
      </c>
    </row>
    <row r="460">
      <c r="A460" s="3" t="s">
        <v>183</v>
      </c>
      <c r="B460" s="4" t="s">
        <v>215</v>
      </c>
      <c r="C460" s="4" t="s">
        <v>216</v>
      </c>
      <c r="D460" s="3" t="n">
        <v>1.0</v>
      </c>
      <c r="E460" s="4" t="s">
        <v>93</v>
      </c>
      <c r="F460" s="4" t="s">
        <v>94</v>
      </c>
      <c r="G460" s="4" t="s">
        <v>95</v>
      </c>
      <c r="H460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