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ms-office.classificationlabels+xml" PartName="/docMetadata/LabelInfo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Metadata/LabelInfo.xml" Type="http://schemas.microsoft.com/office/2020/02/relationships/classificationlabels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332"/>
  <workbookPr codeName="ThisWorkbook"/>
  <mc:AlternateContent>
    <mc:Choice Requires="x15">
      <x15ac:absPath xmlns:x15ac="http://schemas.microsoft.com/office/spreadsheetml/2010/11/ac" url="C:\Users\iki-arai\Downloads\"/>
    </mc:Choice>
  </mc:AlternateContent>
  <xr:revisionPtr documentId="13_ncr:1_{C3D55D70-C71C-457A-8244-45FC3994859F}" revIDLastSave="0" xr10:uidLastSave="{00000000-0000-0000-0000-000000000000}" xr6:coauthVersionLast="47" xr6:coauthVersionMax="47"/>
  <bookViews>
    <workbookView windowHeight="7360" windowWidth="14400" xWindow="720" xr2:uid="{00000000-000D-0000-FFFF-FFFF00000000}" yWindow="720"/>
  </bookViews>
  <sheets>
    <sheet name="手口上位一覧（月間）" r:id="rId1" sheetId="26"/>
  </sheets>
  <definedNames>
    <definedName localSheetId="0" name="_xlnm.Print_Titles">'手口上位一覧（月間）'!$6:$8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<sst xmlns="http://schemas.openxmlformats.org/spreadsheetml/2006/main" count="2446" uniqueCount="166">
  <si>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</si>
  <si>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</si>
  <si>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</si>
  <si>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</si>
  <si>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</si>
  <si>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参加者 Participant</t>
  </si>
  <si>
    <t>順位</t>
    <phoneticPr fontId="12"/>
  </si>
  <si>
    <t>売 Sell</t>
    <phoneticPr fontId="12"/>
  </si>
  <si>
    <t>買 Buy</t>
    <phoneticPr fontId="12"/>
  </si>
  <si>
    <t>取引月 Trading Month :</t>
    <rPh eb="3" sb="2">
      <t>ツキ</t>
    </rPh>
    <phoneticPr fontId="12"/>
  </si>
  <si>
    <t>手口上位一覧 月間取引（J-NET）</t>
  </si>
  <si>
    <t>Trading Volume Ranking of Transaction Participants (Month summary) -J-NET-</t>
  </si>
  <si>
    <t>202401</t>
  </si>
  <si>
    <t>NK225F</t>
  </si>
  <si>
    <t>169030018</t>
  </si>
  <si>
    <t>NIKKEI 225 FUT 2403</t>
  </si>
  <si>
    <t>1</t>
  </si>
  <si>
    <t>12479</t>
  </si>
  <si>
    <t>ＡＢＮクリアリン証券</t>
  </si>
  <si>
    <t>ABN AMRO Clearing Tokyo</t>
  </si>
  <si>
    <t>2</t>
  </si>
  <si>
    <t>11256</t>
  </si>
  <si>
    <t>ＳＢＩ証券</t>
  </si>
  <si>
    <t>SBI SECURITIES</t>
  </si>
  <si>
    <t>3</t>
  </si>
  <si>
    <t>11560</t>
  </si>
  <si>
    <t>ゴールドマン証券</t>
  </si>
  <si>
    <t>Goldman Sachs Japan</t>
  </si>
  <si>
    <t>12400</t>
  </si>
  <si>
    <t>野村証券</t>
  </si>
  <si>
    <t>The Nomura Securities</t>
  </si>
  <si>
    <t>4</t>
  </si>
  <si>
    <t>5</t>
  </si>
  <si>
    <t>11714</t>
  </si>
  <si>
    <t>ＪＰモルガン証券</t>
  </si>
  <si>
    <t>JPMorgan Securities Japan</t>
  </si>
  <si>
    <t>12428</t>
  </si>
  <si>
    <t>ＢＮＰパリバ証券</t>
  </si>
  <si>
    <t>BNP Paribas Securities(Japan)Limited</t>
  </si>
  <si>
    <t>6</t>
  </si>
  <si>
    <t>11792</t>
  </si>
  <si>
    <t>シティグループ証券</t>
  </si>
  <si>
    <t>Citigroup Global Markets Japan</t>
  </si>
  <si>
    <t>11696</t>
  </si>
  <si>
    <t>みずほ証券</t>
  </si>
  <si>
    <t>Mizuho Securities</t>
  </si>
  <si>
    <t>7</t>
  </si>
  <si>
    <t>12792</t>
  </si>
  <si>
    <t>ビーオブエー証券</t>
  </si>
  <si>
    <t>BofA Securities Japan</t>
  </si>
  <si>
    <t>8</t>
  </si>
  <si>
    <t>11788</t>
  </si>
  <si>
    <t>ソシエテＧ証券</t>
  </si>
  <si>
    <t>Societe Generale Securities Japan</t>
  </si>
  <si>
    <t>9</t>
  </si>
  <si>
    <t>10</t>
  </si>
  <si>
    <t>12800</t>
  </si>
  <si>
    <t>モルガンＭＵＦＧ証券</t>
  </si>
  <si>
    <t>Morgan Stanley MUFG Securities</t>
  </si>
  <si>
    <t>11</t>
  </si>
  <si>
    <t>12</t>
  </si>
  <si>
    <t>12000</t>
  </si>
  <si>
    <t>大和証券</t>
  </si>
  <si>
    <t>Daiwa Securities</t>
  </si>
  <si>
    <t>12724</t>
  </si>
  <si>
    <t>ＨＳＢＣ証券</t>
  </si>
  <si>
    <t>HSBC Securities (Japan)</t>
  </si>
  <si>
    <t>13</t>
  </si>
  <si>
    <t>12410</t>
  </si>
  <si>
    <t>バークレイズ証券</t>
  </si>
  <si>
    <t>Barclays Securities Japan</t>
  </si>
  <si>
    <t>14</t>
  </si>
  <si>
    <t>11520</t>
  </si>
  <si>
    <t>三菱ＵＦＪ証券</t>
  </si>
  <si>
    <t>Mitsubishi UFJ Morgan Stanley Securities</t>
  </si>
  <si>
    <t>15</t>
  </si>
  <si>
    <t>11746</t>
  </si>
  <si>
    <t>ＵＢＳ証券</t>
  </si>
  <si>
    <t>UBS Securities Japan</t>
  </si>
  <si>
    <t>16</t>
  </si>
  <si>
    <t>12328</t>
  </si>
  <si>
    <t>ＳＭＢＣ日興証券</t>
  </si>
  <si>
    <t>SMBC Nikko Securities</t>
  </si>
  <si>
    <t>17</t>
  </si>
  <si>
    <t>18</t>
  </si>
  <si>
    <t>12176</t>
  </si>
  <si>
    <t>ドイツ証券</t>
  </si>
  <si>
    <t>Deutsche Securities</t>
  </si>
  <si>
    <t>19</t>
  </si>
  <si>
    <t>12336</t>
  </si>
  <si>
    <t>日産証券</t>
  </si>
  <si>
    <t>Nissan Securities</t>
  </si>
  <si>
    <t>20</t>
  </si>
  <si>
    <t>12072</t>
  </si>
  <si>
    <t>東海東京証券</t>
  </si>
  <si>
    <t>Tokai Tokyo Securities</t>
  </si>
  <si>
    <t>169060018</t>
  </si>
  <si>
    <t>NIKKEI 225 FUT 2406</t>
  </si>
  <si>
    <t>－</t>
  </si>
  <si>
    <t>169090018</t>
  </si>
  <si>
    <t>NIKKEI 225 FUT 2409</t>
  </si>
  <si>
    <t>NK225MF</t>
  </si>
  <si>
    <t>169010019</t>
  </si>
  <si>
    <t>MINI NK225 FUT 2401</t>
  </si>
  <si>
    <t>169020019</t>
  </si>
  <si>
    <t>MINI NK225 FUT 2402</t>
  </si>
  <si>
    <t>169030019</t>
  </si>
  <si>
    <t>MINI NK225 FUT 2403</t>
  </si>
  <si>
    <t>12288</t>
  </si>
  <si>
    <t>フィリップ証券</t>
  </si>
  <si>
    <t>Phillip Securities Japan</t>
  </si>
  <si>
    <t>TOPIXF</t>
  </si>
  <si>
    <t>169030005</t>
  </si>
  <si>
    <t>TOPIX FUT 2403</t>
  </si>
  <si>
    <t>11272</t>
  </si>
  <si>
    <t>岡三証券</t>
  </si>
  <si>
    <t>OKASAN SECURITIES</t>
  </si>
  <si>
    <t>169060005</t>
  </si>
  <si>
    <t>TOPIX FUT 2406</t>
  </si>
  <si>
    <t>169090005</t>
  </si>
  <si>
    <t>TOPIX FUT 2409</t>
  </si>
  <si>
    <t>NK225E</t>
  </si>
  <si>
    <t>189025218</t>
  </si>
  <si>
    <t>NIKKEI 225 OOP P2402-35250</t>
  </si>
  <si>
    <t>139025318</t>
  </si>
  <si>
    <t>NIKKEI 225 OOP P2402-35375</t>
  </si>
  <si>
    <t>189025518</t>
  </si>
  <si>
    <t>NIKKEI 225 OOP P2402-35500</t>
  </si>
  <si>
    <t>139025618</t>
  </si>
  <si>
    <t>NIKKEI 225 OOP P2402-35625</t>
  </si>
  <si>
    <t>189025718</t>
  </si>
  <si>
    <t>NIKKEI 225 OOP P2402-35750</t>
  </si>
  <si>
    <t>139025818</t>
  </si>
  <si>
    <t>NIKKEI 225 OOP P2402-35875</t>
  </si>
  <si>
    <t>189026018</t>
  </si>
  <si>
    <t>NIKKEI 225 OOP P2402-36000</t>
  </si>
  <si>
    <t>139026118</t>
  </si>
  <si>
    <t>NIKKEI 225 OOP P2402-36125</t>
  </si>
  <si>
    <t>189026218</t>
  </si>
  <si>
    <t>NIKKEI 225 OOP P2402-36250</t>
  </si>
  <si>
    <t>139026318</t>
  </si>
  <si>
    <t>NIKKEI 225 OOP P2402-36375</t>
  </si>
  <si>
    <t>189026518</t>
  </si>
  <si>
    <t>NIKKEI 225 OOP P2402-36500</t>
  </si>
  <si>
    <t>199027218</t>
  </si>
  <si>
    <t>NIKKEI 225 OOP C2402-37250</t>
  </si>
  <si>
    <t>149027118</t>
  </si>
  <si>
    <t>NIKKEI 225 OOP C2402-37125</t>
  </si>
  <si>
    <t>199027018</t>
  </si>
  <si>
    <t>NIKKEI 225 OOP C2402-37000</t>
  </si>
  <si>
    <t>149026818</t>
  </si>
  <si>
    <t>NIKKEI 225 OOP C2402-36875</t>
  </si>
  <si>
    <t>199026718</t>
  </si>
  <si>
    <t>NIKKEI 225 OOP C2402-36750</t>
  </si>
  <si>
    <t>149026618</t>
  </si>
  <si>
    <t>NIKKEI 225 OOP C2402-36625</t>
  </si>
  <si>
    <t>199026518</t>
  </si>
  <si>
    <t>NIKKEI 225 OOP C2402-36500</t>
  </si>
  <si>
    <t>149026318</t>
  </si>
  <si>
    <t>NIKKEI 225 OOP C2402-36375</t>
  </si>
  <si>
    <t>199026218</t>
  </si>
  <si>
    <t>NIKKEI 225 OOP C2402-36250</t>
  </si>
  <si>
    <t>149026118</t>
  </si>
  <si>
    <t>NIKKEI 225 OOP C2402-36125</t>
  </si>
  <si>
    <t>199026018</t>
  </si>
  <si>
    <t>NIKKEI 225 OOP C2402-36000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</si>
</sst>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6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7" fillId="0" fontId="42" numFmtId="0"/>
    <xf applyAlignment="0" applyFill="0" applyNumberFormat="0" applyProtection="0" borderId="8" fillId="0" fontId="43" numFmtId="0"/>
    <xf applyAlignment="0" applyFill="0" applyNumberFormat="0" applyProtection="0" borderId="9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5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borderId="0" fillId="0" fontId="13" numFmtId="0"/>
    <xf applyAlignment="0" applyFill="0" applyNumberFormat="0" applyProtection="0" borderId="10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13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1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quotePrefix="1" xfId="1942">
      <alignment horizontal="right"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quotePrefix="1" xfId="1942">
      <alignment vertical="center" wrapText="1"/>
    </xf>
    <xf applyAlignment="1" applyBorder="1" applyFill="1" applyFont="1" applyNumberFormat="1" borderId="4" fillId="0" fontId="25" numFmtId="49" xfId="1942">
      <alignment horizontal="center"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4" fillId="0" fontId="25" numFmtId="49" xfId="1942">
      <alignment horizontal="center" vertical="center" wrapText="1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15" fillId="0" fontId="25" numFmtId="49" xfId="1942">
      <alignment vertical="center"/>
    </xf>
    <xf applyAlignment="1" applyBorder="1" applyFill="1" applyFont="1" applyNumberFormat="1" borderId="16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229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ColWidth="9" defaultRowHeight="13"/>
  <cols>
    <col min="1" max="1" bestFit="true" customWidth="true" style="2" width="20.453125" collapsed="true"/>
    <col min="2" max="2" bestFit="true" customWidth="true" style="2" width="10.453125" collapsed="true"/>
    <col min="3" max="3" customWidth="true" style="2" width="40.6328125" collapsed="true"/>
    <col min="4" max="4" bestFit="true" customWidth="true" style="2" width="5.453125" collapsed="true"/>
    <col min="5" max="5" customWidth="true" style="2" width="10.6328125" collapsed="true"/>
    <col min="6" max="7" customWidth="true" style="2" width="38.6328125" collapsed="true"/>
    <col min="8" max="8" customWidth="true" style="2" width="14.6328125" collapsed="true"/>
    <col min="9" max="9" bestFit="true" customWidth="true" style="2" width="5.453125" collapsed="true"/>
    <col min="10" max="10" customWidth="true" style="2" width="10.6328125" collapsed="true"/>
    <col min="11" max="12" customWidth="true" style="2" width="38.6328125" collapsed="true"/>
    <col min="13" max="13" customWidth="true" style="2" width="14.453125" collapsed="true"/>
    <col min="14" max="43" style="2" width="9.0" collapsed="true"/>
    <col min="44" max="16384" style="2" width="9.0" collapsed="true"/>
  </cols>
  <sheetData>
    <row customFormat="1" r="1" s="1" spans="1:13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customFormat="1" r="2" s="1" spans="1:13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customHeight="1" ht="13.5"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customHeight="1" ht="13.5"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customHeight="1" ht="13.5" r="5" spans="1:13">
      <c r="A5" s="6"/>
      <c r="B5" s="8" t="s">
        <v>9</v>
      </c>
      <c r="C5" s="6" t="s">
        <v>12</v>
      </c>
      <c r="D5" s="6"/>
      <c r="E5" s="6"/>
      <c r="F5" s="6"/>
      <c r="G5" s="6"/>
      <c r="H5" s="9"/>
      <c r="I5" s="6"/>
      <c r="J5" s="9"/>
      <c r="K5" s="9"/>
      <c r="L5" s="9"/>
      <c r="M5" s="10"/>
    </row>
    <row r="6" spans="1:13">
      <c r="A6" s="15" t="s">
        <v>2</v>
      </c>
      <c r="B6" s="15" t="s">
        <v>3</v>
      </c>
      <c r="C6" s="15" t="s">
        <v>4</v>
      </c>
      <c r="D6" s="11" t="s">
        <v>7</v>
      </c>
      <c r="E6" s="11"/>
      <c r="F6" s="11"/>
      <c r="G6" s="11"/>
      <c r="H6" s="11"/>
      <c r="I6" s="11" t="s">
        <v>8</v>
      </c>
      <c r="J6" s="11"/>
      <c r="K6" s="11"/>
      <c r="L6" s="11"/>
      <c r="M6" s="11"/>
    </row>
    <row customHeight="1" ht="13.5" r="7" spans="1:13">
      <c r="A7" s="16"/>
      <c r="B7" s="16"/>
      <c r="C7" s="16"/>
      <c r="D7" s="11" t="s">
        <v>6</v>
      </c>
      <c r="E7" s="14" t="s">
        <v>0</v>
      </c>
      <c r="F7" s="14"/>
      <c r="G7" s="14"/>
      <c r="H7" s="13" t="s">
        <v>1</v>
      </c>
      <c r="I7" s="11" t="s">
        <v>6</v>
      </c>
      <c r="J7" s="14" t="s">
        <v>5</v>
      </c>
      <c r="K7" s="14"/>
      <c r="L7" s="14"/>
      <c r="M7" s="13" t="s">
        <v>1</v>
      </c>
    </row>
    <row r="8" spans="1:13">
      <c r="A8" s="17"/>
      <c r="B8" s="17"/>
      <c r="C8" s="17"/>
      <c r="D8" s="11"/>
      <c r="E8" s="14"/>
      <c r="F8" s="14"/>
      <c r="G8" s="14"/>
      <c r="H8" s="11"/>
      <c r="I8" s="11"/>
      <c r="J8" s="14"/>
      <c r="K8" s="14"/>
      <c r="L8" s="14"/>
      <c r="M8" s="11"/>
    </row>
    <row r="9" spans="1:13">
      <c r="A9" s="3" t="s">
        <v>13</v>
      </c>
      <c r="B9" s="4" t="s">
        <v>14</v>
      </c>
      <c r="C9" s="4" t="s">
        <v>15</v>
      </c>
      <c r="D9" s="3" t="s">
        <v>16</v>
      </c>
      <c r="E9" s="4" t="s">
        <v>17</v>
      </c>
      <c r="F9" s="4" t="s">
        <v>18</v>
      </c>
      <c r="G9" s="4" t="s">
        <v>19</v>
      </c>
      <c r="H9" s="5" t="n">
        <f>29806</f>
        <v>29806.0</v>
      </c>
      <c r="I9" s="3" t="s">
        <v>16</v>
      </c>
      <c r="J9" s="4" t="s">
        <v>17</v>
      </c>
      <c r="K9" s="4" t="s">
        <v>18</v>
      </c>
      <c r="L9" s="4" t="s">
        <v>19</v>
      </c>
      <c r="M9" s="5" t="n">
        <f>33361</f>
        <v>33361.0</v>
      </c>
    </row>
    <row r="10">
      <c r="A10" s="3" t="s">
        <v>13</v>
      </c>
      <c r="B10" s="4" t="s">
        <v>14</v>
      </c>
      <c r="C10" s="4" t="s">
        <v>15</v>
      </c>
      <c r="D10" s="3" t="s">
        <v>20</v>
      </c>
      <c r="E10" s="4" t="s">
        <v>21</v>
      </c>
      <c r="F10" s="4" t="s">
        <v>22</v>
      </c>
      <c r="G10" s="4" t="s">
        <v>23</v>
      </c>
      <c r="H10" s="5" t="n">
        <f>27389</f>
        <v>27389.0</v>
      </c>
      <c r="I10" s="3" t="s">
        <v>20</v>
      </c>
      <c r="J10" s="4" t="s">
        <v>21</v>
      </c>
      <c r="K10" s="4" t="s">
        <v>22</v>
      </c>
      <c r="L10" s="4" t="s">
        <v>23</v>
      </c>
      <c r="M10" s="5" t="n">
        <f>27087</f>
        <v>27087.0</v>
      </c>
    </row>
    <row r="11">
      <c r="A11" s="3" t="s">
        <v>13</v>
      </c>
      <c r="B11" s="4" t="s">
        <v>14</v>
      </c>
      <c r="C11" s="4" t="s">
        <v>15</v>
      </c>
      <c r="D11" s="3" t="s">
        <v>24</v>
      </c>
      <c r="E11" s="4" t="s">
        <v>25</v>
      </c>
      <c r="F11" s="4" t="s">
        <v>26</v>
      </c>
      <c r="G11" s="4" t="s">
        <v>27</v>
      </c>
      <c r="H11" s="5" t="n">
        <f>23515</f>
        <v>23515.0</v>
      </c>
      <c r="I11" s="3" t="s">
        <v>24</v>
      </c>
      <c r="J11" s="4" t="s">
        <v>28</v>
      </c>
      <c r="K11" s="4" t="s">
        <v>29</v>
      </c>
      <c r="L11" s="4" t="s">
        <v>30</v>
      </c>
      <c r="M11" s="5" t="n">
        <f>22179</f>
        <v>22179.0</v>
      </c>
    </row>
    <row r="12">
      <c r="A12" s="3" t="s">
        <v>13</v>
      </c>
      <c r="B12" s="4" t="s">
        <v>14</v>
      </c>
      <c r="C12" s="4" t="s">
        <v>15</v>
      </c>
      <c r="D12" s="3" t="s">
        <v>31</v>
      </c>
      <c r="E12" s="4" t="s">
        <v>28</v>
      </c>
      <c r="F12" s="4" t="s">
        <v>29</v>
      </c>
      <c r="G12" s="4" t="s">
        <v>30</v>
      </c>
      <c r="H12" s="5" t="n">
        <f>23241</f>
        <v>23241.0</v>
      </c>
      <c r="I12" s="3" t="s">
        <v>31</v>
      </c>
      <c r="J12" s="4" t="s">
        <v>25</v>
      </c>
      <c r="K12" s="4" t="s">
        <v>26</v>
      </c>
      <c r="L12" s="4" t="s">
        <v>27</v>
      </c>
      <c r="M12" s="5" t="n">
        <f>19169</f>
        <v>19169.0</v>
      </c>
    </row>
    <row r="13">
      <c r="A13" s="3" t="s">
        <v>13</v>
      </c>
      <c r="B13" s="4" t="s">
        <v>14</v>
      </c>
      <c r="C13" s="4" t="s">
        <v>15</v>
      </c>
      <c r="D13" s="3" t="s">
        <v>32</v>
      </c>
      <c r="E13" s="4" t="s">
        <v>33</v>
      </c>
      <c r="F13" s="4" t="s">
        <v>34</v>
      </c>
      <c r="G13" s="4" t="s">
        <v>35</v>
      </c>
      <c r="H13" s="5" t="n">
        <f>17350</f>
        <v>17350.0</v>
      </c>
      <c r="I13" s="3" t="s">
        <v>32</v>
      </c>
      <c r="J13" s="4" t="s">
        <v>36</v>
      </c>
      <c r="K13" s="4" t="s">
        <v>37</v>
      </c>
      <c r="L13" s="4" t="s">
        <v>38</v>
      </c>
      <c r="M13" s="5" t="n">
        <f>18553</f>
        <v>18553.0</v>
      </c>
    </row>
    <row r="14">
      <c r="A14" s="3" t="s">
        <v>13</v>
      </c>
      <c r="B14" s="4" t="s">
        <v>14</v>
      </c>
      <c r="C14" s="4" t="s">
        <v>15</v>
      </c>
      <c r="D14" s="3" t="s">
        <v>39</v>
      </c>
      <c r="E14" s="4" t="s">
        <v>40</v>
      </c>
      <c r="F14" s="4" t="s">
        <v>41</v>
      </c>
      <c r="G14" s="4" t="s">
        <v>42</v>
      </c>
      <c r="H14" s="5" t="n">
        <f>17090</f>
        <v>17090.0</v>
      </c>
      <c r="I14" s="3" t="s">
        <v>39</v>
      </c>
      <c r="J14" s="4" t="s">
        <v>43</v>
      </c>
      <c r="K14" s="4" t="s">
        <v>44</v>
      </c>
      <c r="L14" s="4" t="s">
        <v>45</v>
      </c>
      <c r="M14" s="5" t="n">
        <f>17537</f>
        <v>17537.0</v>
      </c>
    </row>
    <row r="15">
      <c r="A15" s="3" t="s">
        <v>13</v>
      </c>
      <c r="B15" s="4" t="s">
        <v>14</v>
      </c>
      <c r="C15" s="4" t="s">
        <v>15</v>
      </c>
      <c r="D15" s="3" t="s">
        <v>46</v>
      </c>
      <c r="E15" s="4" t="s">
        <v>43</v>
      </c>
      <c r="F15" s="4" t="s">
        <v>44</v>
      </c>
      <c r="G15" s="4" t="s">
        <v>45</v>
      </c>
      <c r="H15" s="5" t="n">
        <f>14118</f>
        <v>14118.0</v>
      </c>
      <c r="I15" s="3" t="s">
        <v>46</v>
      </c>
      <c r="J15" s="4" t="s">
        <v>47</v>
      </c>
      <c r="K15" s="4" t="s">
        <v>48</v>
      </c>
      <c r="L15" s="4" t="s">
        <v>49</v>
      </c>
      <c r="M15" s="5" t="n">
        <f>15446</f>
        <v>15446.0</v>
      </c>
    </row>
    <row r="16">
      <c r="A16" s="3" t="s">
        <v>13</v>
      </c>
      <c r="B16" s="4" t="s">
        <v>14</v>
      </c>
      <c r="C16" s="4" t="s">
        <v>15</v>
      </c>
      <c r="D16" s="3" t="s">
        <v>50</v>
      </c>
      <c r="E16" s="4" t="s">
        <v>36</v>
      </c>
      <c r="F16" s="4" t="s">
        <v>37</v>
      </c>
      <c r="G16" s="4" t="s">
        <v>38</v>
      </c>
      <c r="H16" s="5" t="n">
        <f>12834</f>
        <v>12834.0</v>
      </c>
      <c r="I16" s="3" t="s">
        <v>50</v>
      </c>
      <c r="J16" s="4" t="s">
        <v>51</v>
      </c>
      <c r="K16" s="4" t="s">
        <v>52</v>
      </c>
      <c r="L16" s="4" t="s">
        <v>53</v>
      </c>
      <c r="M16" s="5" t="n">
        <f>12622</f>
        <v>12622.0</v>
      </c>
    </row>
    <row r="17">
      <c r="A17" s="3" t="s">
        <v>13</v>
      </c>
      <c r="B17" s="4" t="s">
        <v>14</v>
      </c>
      <c r="C17" s="4" t="s">
        <v>15</v>
      </c>
      <c r="D17" s="3" t="s">
        <v>54</v>
      </c>
      <c r="E17" s="4" t="s">
        <v>47</v>
      </c>
      <c r="F17" s="4" t="s">
        <v>48</v>
      </c>
      <c r="G17" s="4" t="s">
        <v>49</v>
      </c>
      <c r="H17" s="5" t="n">
        <f>12210</f>
        <v>12210.0</v>
      </c>
      <c r="I17" s="3" t="s">
        <v>54</v>
      </c>
      <c r="J17" s="4" t="s">
        <v>33</v>
      </c>
      <c r="K17" s="4" t="s">
        <v>34</v>
      </c>
      <c r="L17" s="4" t="s">
        <v>35</v>
      </c>
      <c r="M17" s="5" t="n">
        <f>12460</f>
        <v>12460.0</v>
      </c>
    </row>
    <row r="18">
      <c r="A18" s="3" t="s">
        <v>13</v>
      </c>
      <c r="B18" s="4" t="s">
        <v>14</v>
      </c>
      <c r="C18" s="4" t="s">
        <v>15</v>
      </c>
      <c r="D18" s="3" t="s">
        <v>55</v>
      </c>
      <c r="E18" s="4" t="s">
        <v>56</v>
      </c>
      <c r="F18" s="4" t="s">
        <v>57</v>
      </c>
      <c r="G18" s="4" t="s">
        <v>58</v>
      </c>
      <c r="H18" s="5" t="n">
        <f>12046</f>
        <v>12046.0</v>
      </c>
      <c r="I18" s="3" t="s">
        <v>55</v>
      </c>
      <c r="J18" s="4" t="s">
        <v>40</v>
      </c>
      <c r="K18" s="4" t="s">
        <v>41</v>
      </c>
      <c r="L18" s="4" t="s">
        <v>42</v>
      </c>
      <c r="M18" s="5" t="n">
        <f>11875</f>
        <v>11875.0</v>
      </c>
    </row>
    <row r="19">
      <c r="A19" s="3" t="s">
        <v>13</v>
      </c>
      <c r="B19" s="4" t="s">
        <v>14</v>
      </c>
      <c r="C19" s="4" t="s">
        <v>15</v>
      </c>
      <c r="D19" s="3" t="s">
        <v>59</v>
      </c>
      <c r="E19" s="4" t="s">
        <v>51</v>
      </c>
      <c r="F19" s="4" t="s">
        <v>52</v>
      </c>
      <c r="G19" s="4" t="s">
        <v>53</v>
      </c>
      <c r="H19" s="5" t="n">
        <f>7941</f>
        <v>7941.0</v>
      </c>
      <c r="I19" s="3" t="s">
        <v>59</v>
      </c>
      <c r="J19" s="4" t="s">
        <v>56</v>
      </c>
      <c r="K19" s="4" t="s">
        <v>57</v>
      </c>
      <c r="L19" s="4" t="s">
        <v>58</v>
      </c>
      <c r="M19" s="5" t="n">
        <f>8856</f>
        <v>8856.0</v>
      </c>
    </row>
    <row r="20">
      <c r="A20" s="3" t="s">
        <v>13</v>
      </c>
      <c r="B20" s="4" t="s">
        <v>14</v>
      </c>
      <c r="C20" s="4" t="s">
        <v>15</v>
      </c>
      <c r="D20" s="3" t="s">
        <v>60</v>
      </c>
      <c r="E20" s="4" t="s">
        <v>61</v>
      </c>
      <c r="F20" s="4" t="s">
        <v>62</v>
      </c>
      <c r="G20" s="4" t="s">
        <v>63</v>
      </c>
      <c r="H20" s="5" t="n">
        <f>7888</f>
        <v>7888.0</v>
      </c>
      <c r="I20" s="3" t="s">
        <v>60</v>
      </c>
      <c r="J20" s="4" t="s">
        <v>64</v>
      </c>
      <c r="K20" s="4" t="s">
        <v>65</v>
      </c>
      <c r="L20" s="4" t="s">
        <v>66</v>
      </c>
      <c r="M20" s="5" t="n">
        <f>7265</f>
        <v>7265.0</v>
      </c>
    </row>
    <row r="21">
      <c r="A21" s="3" t="s">
        <v>13</v>
      </c>
      <c r="B21" s="4" t="s">
        <v>14</v>
      </c>
      <c r="C21" s="4" t="s">
        <v>15</v>
      </c>
      <c r="D21" s="3" t="s">
        <v>67</v>
      </c>
      <c r="E21" s="4" t="s">
        <v>68</v>
      </c>
      <c r="F21" s="4" t="s">
        <v>69</v>
      </c>
      <c r="G21" s="4" t="s">
        <v>70</v>
      </c>
      <c r="H21" s="5" t="n">
        <f>7801</f>
        <v>7801.0</v>
      </c>
      <c r="I21" s="3" t="s">
        <v>67</v>
      </c>
      <c r="J21" s="4" t="s">
        <v>61</v>
      </c>
      <c r="K21" s="4" t="s">
        <v>62</v>
      </c>
      <c r="L21" s="4" t="s">
        <v>63</v>
      </c>
      <c r="M21" s="5" t="n">
        <f>6704</f>
        <v>6704.0</v>
      </c>
    </row>
    <row r="22">
      <c r="A22" s="3" t="s">
        <v>13</v>
      </c>
      <c r="B22" s="4" t="s">
        <v>14</v>
      </c>
      <c r="C22" s="4" t="s">
        <v>15</v>
      </c>
      <c r="D22" s="3" t="s">
        <v>71</v>
      </c>
      <c r="E22" s="4" t="s">
        <v>72</v>
      </c>
      <c r="F22" s="4" t="s">
        <v>73</v>
      </c>
      <c r="G22" s="4" t="s">
        <v>74</v>
      </c>
      <c r="H22" s="5" t="n">
        <f>5527</f>
        <v>5527.0</v>
      </c>
      <c r="I22" s="3" t="s">
        <v>71</v>
      </c>
      <c r="J22" s="4" t="s">
        <v>72</v>
      </c>
      <c r="K22" s="4" t="s">
        <v>73</v>
      </c>
      <c r="L22" s="4" t="s">
        <v>74</v>
      </c>
      <c r="M22" s="5" t="n">
        <f>4556</f>
        <v>4556.0</v>
      </c>
    </row>
    <row r="23">
      <c r="A23" s="3" t="s">
        <v>13</v>
      </c>
      <c r="B23" s="4" t="s">
        <v>14</v>
      </c>
      <c r="C23" s="4" t="s">
        <v>15</v>
      </c>
      <c r="D23" s="3" t="s">
        <v>75</v>
      </c>
      <c r="E23" s="4" t="s">
        <v>76</v>
      </c>
      <c r="F23" s="4" t="s">
        <v>77</v>
      </c>
      <c r="G23" s="4" t="s">
        <v>78</v>
      </c>
      <c r="H23" s="5" t="n">
        <f>3991</f>
        <v>3991.0</v>
      </c>
      <c r="I23" s="3" t="s">
        <v>75</v>
      </c>
      <c r="J23" s="4" t="s">
        <v>76</v>
      </c>
      <c r="K23" s="4" t="s">
        <v>77</v>
      </c>
      <c r="L23" s="4" t="s">
        <v>78</v>
      </c>
      <c r="M23" s="5" t="n">
        <f>4240</f>
        <v>4240.0</v>
      </c>
    </row>
    <row r="24">
      <c r="A24" s="3" t="s">
        <v>13</v>
      </c>
      <c r="B24" s="4" t="s">
        <v>14</v>
      </c>
      <c r="C24" s="4" t="s">
        <v>15</v>
      </c>
      <c r="D24" s="3" t="s">
        <v>79</v>
      </c>
      <c r="E24" s="4" t="s">
        <v>80</v>
      </c>
      <c r="F24" s="4" t="s">
        <v>81</v>
      </c>
      <c r="G24" s="4" t="s">
        <v>82</v>
      </c>
      <c r="H24" s="5" t="n">
        <f>3197</f>
        <v>3197.0</v>
      </c>
      <c r="I24" s="3" t="s">
        <v>79</v>
      </c>
      <c r="J24" s="4" t="s">
        <v>68</v>
      </c>
      <c r="K24" s="4" t="s">
        <v>69</v>
      </c>
      <c r="L24" s="4" t="s">
        <v>70</v>
      </c>
      <c r="M24" s="5" t="n">
        <f>2877</f>
        <v>2877.0</v>
      </c>
    </row>
    <row r="25">
      <c r="A25" s="3" t="s">
        <v>13</v>
      </c>
      <c r="B25" s="4" t="s">
        <v>14</v>
      </c>
      <c r="C25" s="4" t="s">
        <v>15</v>
      </c>
      <c r="D25" s="3" t="s">
        <v>83</v>
      </c>
      <c r="E25" s="4" t="s">
        <v>64</v>
      </c>
      <c r="F25" s="4" t="s">
        <v>65</v>
      </c>
      <c r="G25" s="4" t="s">
        <v>66</v>
      </c>
      <c r="H25" s="5" t="n">
        <f>2014</f>
        <v>2014.0</v>
      </c>
      <c r="I25" s="3" t="s">
        <v>83</v>
      </c>
      <c r="J25" s="4" t="s">
        <v>80</v>
      </c>
      <c r="K25" s="4" t="s">
        <v>81</v>
      </c>
      <c r="L25" s="4" t="s">
        <v>82</v>
      </c>
      <c r="M25" s="5" t="n">
        <f>2664</f>
        <v>2664.0</v>
      </c>
    </row>
    <row r="26">
      <c r="A26" s="3" t="s">
        <v>13</v>
      </c>
      <c r="B26" s="4" t="s">
        <v>14</v>
      </c>
      <c r="C26" s="4" t="s">
        <v>15</v>
      </c>
      <c r="D26" s="3" t="s">
        <v>84</v>
      </c>
      <c r="E26" s="4" t="s">
        <v>85</v>
      </c>
      <c r="F26" s="4" t="s">
        <v>86</v>
      </c>
      <c r="G26" s="4" t="s">
        <v>87</v>
      </c>
      <c r="H26" s="5" t="n">
        <f>885</f>
        <v>885.0</v>
      </c>
      <c r="I26" s="3" t="s">
        <v>84</v>
      </c>
      <c r="J26" s="4" t="s">
        <v>85</v>
      </c>
      <c r="K26" s="4" t="s">
        <v>86</v>
      </c>
      <c r="L26" s="4" t="s">
        <v>87</v>
      </c>
      <c r="M26" s="5" t="n">
        <f>1247</f>
        <v>1247.0</v>
      </c>
    </row>
    <row r="27">
      <c r="A27" s="3" t="s">
        <v>13</v>
      </c>
      <c r="B27" s="4" t="s">
        <v>14</v>
      </c>
      <c r="C27" s="4" t="s">
        <v>15</v>
      </c>
      <c r="D27" s="3" t="s">
        <v>88</v>
      </c>
      <c r="E27" s="4" t="s">
        <v>89</v>
      </c>
      <c r="F27" s="4" t="s">
        <v>90</v>
      </c>
      <c r="G27" s="4" t="s">
        <v>91</v>
      </c>
      <c r="H27" s="5" t="n">
        <f>377</f>
        <v>377.0</v>
      </c>
      <c r="I27" s="3" t="s">
        <v>88</v>
      </c>
      <c r="J27" s="4" t="s">
        <v>89</v>
      </c>
      <c r="K27" s="4" t="s">
        <v>90</v>
      </c>
      <c r="L27" s="4" t="s">
        <v>91</v>
      </c>
      <c r="M27" s="5" t="n">
        <f>372</f>
        <v>372.0</v>
      </c>
    </row>
    <row r="28">
      <c r="A28" s="3" t="s">
        <v>13</v>
      </c>
      <c r="B28" s="4" t="s">
        <v>14</v>
      </c>
      <c r="C28" s="4" t="s">
        <v>15</v>
      </c>
      <c r="D28" s="3" t="s">
        <v>92</v>
      </c>
      <c r="E28" s="4" t="s">
        <v>93</v>
      </c>
      <c r="F28" s="4" t="s">
        <v>94</v>
      </c>
      <c r="G28" s="4" t="s">
        <v>95</v>
      </c>
      <c r="H28" s="5" t="n">
        <f>280</f>
        <v>280.0</v>
      </c>
      <c r="I28" s="3" t="s">
        <v>92</v>
      </c>
      <c r="J28" s="4" t="s">
        <v>93</v>
      </c>
      <c r="K28" s="4" t="s">
        <v>94</v>
      </c>
      <c r="L28" s="4" t="s">
        <v>95</v>
      </c>
      <c r="M28" s="5" t="n">
        <f>370</f>
        <v>370.0</v>
      </c>
    </row>
    <row r="29">
      <c r="A29" s="3" t="s">
        <v>13</v>
      </c>
      <c r="B29" s="4" t="s">
        <v>96</v>
      </c>
      <c r="C29" s="4" t="s">
        <v>97</v>
      </c>
      <c r="D29" s="3" t="s">
        <v>16</v>
      </c>
      <c r="E29" s="4" t="s">
        <v>64</v>
      </c>
      <c r="F29" s="4" t="s">
        <v>65</v>
      </c>
      <c r="G29" s="4" t="s">
        <v>66</v>
      </c>
      <c r="H29" s="5" t="n">
        <f>2950</f>
        <v>2950.0</v>
      </c>
      <c r="I29" s="3" t="s">
        <v>16</v>
      </c>
      <c r="J29" s="4" t="s">
        <v>33</v>
      </c>
      <c r="K29" s="4" t="s">
        <v>34</v>
      </c>
      <c r="L29" s="4" t="s">
        <v>35</v>
      </c>
      <c r="M29" s="5" t="n">
        <f>4298</f>
        <v>4298.0</v>
      </c>
    </row>
    <row r="30">
      <c r="A30" s="3" t="s">
        <v>13</v>
      </c>
      <c r="B30" s="4" t="s">
        <v>96</v>
      </c>
      <c r="C30" s="4" t="s">
        <v>97</v>
      </c>
      <c r="D30" s="3" t="s">
        <v>20</v>
      </c>
      <c r="E30" s="4" t="s">
        <v>43</v>
      </c>
      <c r="F30" s="4" t="s">
        <v>44</v>
      </c>
      <c r="G30" s="4" t="s">
        <v>45</v>
      </c>
      <c r="H30" s="5" t="n">
        <f>2316</f>
        <v>2316.0</v>
      </c>
      <c r="I30" s="3" t="s">
        <v>20</v>
      </c>
      <c r="J30" s="4" t="s">
        <v>36</v>
      </c>
      <c r="K30" s="4" t="s">
        <v>37</v>
      </c>
      <c r="L30" s="4" t="s">
        <v>38</v>
      </c>
      <c r="M30" s="5" t="n">
        <f>2412</f>
        <v>2412.0</v>
      </c>
    </row>
    <row r="31">
      <c r="A31" s="3" t="s">
        <v>13</v>
      </c>
      <c r="B31" s="4" t="s">
        <v>96</v>
      </c>
      <c r="C31" s="4" t="s">
        <v>97</v>
      </c>
      <c r="D31" s="3" t="s">
        <v>24</v>
      </c>
      <c r="E31" s="4" t="s">
        <v>36</v>
      </c>
      <c r="F31" s="4" t="s">
        <v>37</v>
      </c>
      <c r="G31" s="4" t="s">
        <v>38</v>
      </c>
      <c r="H31" s="5" t="n">
        <f>2200</f>
        <v>2200.0</v>
      </c>
      <c r="I31" s="3" t="s">
        <v>24</v>
      </c>
      <c r="J31" s="4" t="s">
        <v>68</v>
      </c>
      <c r="K31" s="4" t="s">
        <v>69</v>
      </c>
      <c r="L31" s="4" t="s">
        <v>70</v>
      </c>
      <c r="M31" s="5" t="n">
        <f>1909</f>
        <v>1909.0</v>
      </c>
    </row>
    <row r="32">
      <c r="A32" s="3" t="s">
        <v>13</v>
      </c>
      <c r="B32" s="4" t="s">
        <v>96</v>
      </c>
      <c r="C32" s="4" t="s">
        <v>97</v>
      </c>
      <c r="D32" s="3" t="s">
        <v>31</v>
      </c>
      <c r="E32" s="4" t="s">
        <v>33</v>
      </c>
      <c r="F32" s="4" t="s">
        <v>34</v>
      </c>
      <c r="G32" s="4" t="s">
        <v>35</v>
      </c>
      <c r="H32" s="5" t="n">
        <f>1866</f>
        <v>1866.0</v>
      </c>
      <c r="I32" s="3" t="s">
        <v>31</v>
      </c>
      <c r="J32" s="4" t="s">
        <v>17</v>
      </c>
      <c r="K32" s="4" t="s">
        <v>18</v>
      </c>
      <c r="L32" s="4" t="s">
        <v>19</v>
      </c>
      <c r="M32" s="5" t="n">
        <f>1598</f>
        <v>1598.0</v>
      </c>
    </row>
    <row r="33">
      <c r="A33" s="3" t="s">
        <v>13</v>
      </c>
      <c r="B33" s="4" t="s">
        <v>96</v>
      </c>
      <c r="C33" s="4" t="s">
        <v>97</v>
      </c>
      <c r="D33" s="3" t="s">
        <v>32</v>
      </c>
      <c r="E33" s="4" t="s">
        <v>17</v>
      </c>
      <c r="F33" s="4" t="s">
        <v>18</v>
      </c>
      <c r="G33" s="4" t="s">
        <v>19</v>
      </c>
      <c r="H33" s="5" t="n">
        <f>1636</f>
        <v>1636.0</v>
      </c>
      <c r="I33" s="3" t="s">
        <v>32</v>
      </c>
      <c r="J33" s="4" t="s">
        <v>64</v>
      </c>
      <c r="K33" s="4" t="s">
        <v>65</v>
      </c>
      <c r="L33" s="4" t="s">
        <v>66</v>
      </c>
      <c r="M33" s="5" t="n">
        <f>1150</f>
        <v>1150.0</v>
      </c>
    </row>
    <row r="34">
      <c r="A34" s="3" t="s">
        <v>13</v>
      </c>
      <c r="B34" s="4" t="s">
        <v>96</v>
      </c>
      <c r="C34" s="4" t="s">
        <v>97</v>
      </c>
      <c r="D34" s="3" t="s">
        <v>39</v>
      </c>
      <c r="E34" s="4" t="s">
        <v>47</v>
      </c>
      <c r="F34" s="4" t="s">
        <v>48</v>
      </c>
      <c r="G34" s="4" t="s">
        <v>49</v>
      </c>
      <c r="H34" s="5" t="n">
        <f>1140</f>
        <v>1140.0</v>
      </c>
      <c r="I34" s="3" t="s">
        <v>39</v>
      </c>
      <c r="J34" s="4" t="s">
        <v>21</v>
      </c>
      <c r="K34" s="4" t="s">
        <v>22</v>
      </c>
      <c r="L34" s="4" t="s">
        <v>23</v>
      </c>
      <c r="M34" s="5" t="n">
        <f>508</f>
        <v>508.0</v>
      </c>
    </row>
    <row r="35">
      <c r="A35" s="3" t="s">
        <v>13</v>
      </c>
      <c r="B35" s="4" t="s">
        <v>96</v>
      </c>
      <c r="C35" s="4" t="s">
        <v>97</v>
      </c>
      <c r="D35" s="3" t="s">
        <v>46</v>
      </c>
      <c r="E35" s="4" t="s">
        <v>51</v>
      </c>
      <c r="F35" s="4" t="s">
        <v>52</v>
      </c>
      <c r="G35" s="4" t="s">
        <v>53</v>
      </c>
      <c r="H35" s="5" t="n">
        <f>650</f>
        <v>650.0</v>
      </c>
      <c r="I35" s="3" t="s">
        <v>46</v>
      </c>
      <c r="J35" s="4" t="s">
        <v>43</v>
      </c>
      <c r="K35" s="4" t="s">
        <v>44</v>
      </c>
      <c r="L35" s="4" t="s">
        <v>45</v>
      </c>
      <c r="M35" s="5" t="n">
        <f>500</f>
        <v>500.0</v>
      </c>
    </row>
    <row r="36">
      <c r="A36" s="3" t="s">
        <v>13</v>
      </c>
      <c r="B36" s="4" t="s">
        <v>96</v>
      </c>
      <c r="C36" s="4" t="s">
        <v>97</v>
      </c>
      <c r="D36" s="3" t="s">
        <v>50</v>
      </c>
      <c r="E36" s="4" t="s">
        <v>21</v>
      </c>
      <c r="F36" s="4" t="s">
        <v>22</v>
      </c>
      <c r="G36" s="4" t="s">
        <v>23</v>
      </c>
      <c r="H36" s="5" t="n">
        <f>508</f>
        <v>508.0</v>
      </c>
      <c r="I36" s="3" t="s">
        <v>50</v>
      </c>
      <c r="J36" s="4" t="s">
        <v>51</v>
      </c>
      <c r="K36" s="4" t="s">
        <v>52</v>
      </c>
      <c r="L36" s="4" t="s">
        <v>53</v>
      </c>
      <c r="M36" s="5" t="n">
        <f>350</f>
        <v>350.0</v>
      </c>
    </row>
    <row r="37">
      <c r="A37" s="3" t="s">
        <v>13</v>
      </c>
      <c r="B37" s="4" t="s">
        <v>96</v>
      </c>
      <c r="C37" s="4" t="s">
        <v>97</v>
      </c>
      <c r="D37" s="3" t="s">
        <v>54</v>
      </c>
      <c r="E37" s="4" t="s">
        <v>80</v>
      </c>
      <c r="F37" s="4" t="s">
        <v>81</v>
      </c>
      <c r="G37" s="4" t="s">
        <v>82</v>
      </c>
      <c r="H37" s="5" t="n">
        <f>230</f>
        <v>230.0</v>
      </c>
      <c r="I37" s="3" t="s">
        <v>54</v>
      </c>
      <c r="J37" s="4" t="s">
        <v>56</v>
      </c>
      <c r="K37" s="4" t="s">
        <v>57</v>
      </c>
      <c r="L37" s="4" t="s">
        <v>58</v>
      </c>
      <c r="M37" s="5" t="n">
        <f>320</f>
        <v>320.0</v>
      </c>
    </row>
    <row r="38">
      <c r="A38" s="3" t="s">
        <v>13</v>
      </c>
      <c r="B38" s="4" t="s">
        <v>96</v>
      </c>
      <c r="C38" s="4" t="s">
        <v>97</v>
      </c>
      <c r="D38" s="3" t="s">
        <v>55</v>
      </c>
      <c r="E38" s="4" t="s">
        <v>56</v>
      </c>
      <c r="F38" s="4" t="s">
        <v>57</v>
      </c>
      <c r="G38" s="4" t="s">
        <v>58</v>
      </c>
      <c r="H38" s="5" t="n">
        <f>120</f>
        <v>120.0</v>
      </c>
      <c r="I38" s="3" t="s">
        <v>55</v>
      </c>
      <c r="J38" s="4" t="s">
        <v>40</v>
      </c>
      <c r="K38" s="4" t="s">
        <v>41</v>
      </c>
      <c r="L38" s="4" t="s">
        <v>42</v>
      </c>
      <c r="M38" s="5" t="n">
        <f>300</f>
        <v>300.0</v>
      </c>
    </row>
    <row r="39">
      <c r="A39" s="3" t="s">
        <v>13</v>
      </c>
      <c r="B39" s="4" t="s">
        <v>96</v>
      </c>
      <c r="C39" s="4" t="s">
        <v>97</v>
      </c>
      <c r="D39" s="3" t="s">
        <v>59</v>
      </c>
      <c r="E39" s="4" t="s">
        <v>76</v>
      </c>
      <c r="F39" s="4" t="s">
        <v>77</v>
      </c>
      <c r="G39" s="4" t="s">
        <v>78</v>
      </c>
      <c r="H39" s="5" t="n">
        <f>100</f>
        <v>100.0</v>
      </c>
      <c r="I39" s="3" t="s">
        <v>59</v>
      </c>
      <c r="J39" s="4" t="s">
        <v>80</v>
      </c>
      <c r="K39" s="4" t="s">
        <v>81</v>
      </c>
      <c r="L39" s="4" t="s">
        <v>82</v>
      </c>
      <c r="M39" s="5" t="n">
        <f>230</f>
        <v>230.0</v>
      </c>
    </row>
    <row r="40">
      <c r="A40" s="3" t="s">
        <v>13</v>
      </c>
      <c r="B40" s="4" t="s">
        <v>96</v>
      </c>
      <c r="C40" s="4" t="s">
        <v>97</v>
      </c>
      <c r="D40" s="3" t="s">
        <v>60</v>
      </c>
      <c r="E40" s="4" t="s">
        <v>68</v>
      </c>
      <c r="F40" s="4" t="s">
        <v>69</v>
      </c>
      <c r="G40" s="4" t="s">
        <v>70</v>
      </c>
      <c r="H40" s="5" t="n">
        <f>70</f>
        <v>70.0</v>
      </c>
      <c r="I40" s="3" t="s">
        <v>60</v>
      </c>
      <c r="J40" s="4" t="s">
        <v>28</v>
      </c>
      <c r="K40" s="4" t="s">
        <v>29</v>
      </c>
      <c r="L40" s="4" t="s">
        <v>30</v>
      </c>
      <c r="M40" s="5" t="n">
        <f>140</f>
        <v>140.0</v>
      </c>
    </row>
    <row r="41">
      <c r="A41" s="3" t="s">
        <v>13</v>
      </c>
      <c r="B41" s="4" t="s">
        <v>96</v>
      </c>
      <c r="C41" s="4" t="s">
        <v>97</v>
      </c>
      <c r="D41" s="3" t="s">
        <v>67</v>
      </c>
      <c r="E41" s="4" t="s">
        <v>61</v>
      </c>
      <c r="F41" s="4" t="s">
        <v>62</v>
      </c>
      <c r="G41" s="4" t="s">
        <v>63</v>
      </c>
      <c r="H41" s="5" t="n">
        <f>63</f>
        <v>63.0</v>
      </c>
      <c r="I41" s="3" t="s">
        <v>67</v>
      </c>
      <c r="J41" s="4" t="s">
        <v>61</v>
      </c>
      <c r="K41" s="4" t="s">
        <v>62</v>
      </c>
      <c r="L41" s="4" t="s">
        <v>63</v>
      </c>
      <c r="M41" s="5" t="n">
        <f>135</f>
        <v>135.0</v>
      </c>
    </row>
    <row r="42">
      <c r="A42" s="3" t="s">
        <v>13</v>
      </c>
      <c r="B42" s="4" t="s">
        <v>96</v>
      </c>
      <c r="C42" s="4" t="s">
        <v>97</v>
      </c>
      <c r="D42" s="3" t="s">
        <v>71</v>
      </c>
      <c r="E42" s="4" t="s">
        <v>40</v>
      </c>
      <c r="F42" s="4" t="s">
        <v>41</v>
      </c>
      <c r="G42" s="4" t="s">
        <v>42</v>
      </c>
      <c r="H42" s="5" t="n">
        <f>37</f>
        <v>37.0</v>
      </c>
      <c r="I42" s="3" t="s">
        <v>71</v>
      </c>
      <c r="J42" s="4" t="s">
        <v>76</v>
      </c>
      <c r="K42" s="4" t="s">
        <v>77</v>
      </c>
      <c r="L42" s="4" t="s">
        <v>78</v>
      </c>
      <c r="M42" s="5" t="n">
        <f>37</f>
        <v>37.0</v>
      </c>
    </row>
    <row r="43">
      <c r="A43" s="3" t="s">
        <v>13</v>
      </c>
      <c r="B43" s="4" t="s">
        <v>96</v>
      </c>
      <c r="C43" s="4" t="s">
        <v>97</v>
      </c>
      <c r="D43" s="3" t="s">
        <v>75</v>
      </c>
      <c r="E43" s="4" t="s">
        <v>89</v>
      </c>
      <c r="F43" s="4" t="s">
        <v>90</v>
      </c>
      <c r="G43" s="4" t="s">
        <v>91</v>
      </c>
      <c r="H43" s="5" t="n">
        <f>1</f>
        <v>1.0</v>
      </c>
      <c r="I43" s="3" t="s">
        <v>98</v>
      </c>
      <c r="J43" s="4" t="s">
        <v>98</v>
      </c>
      <c r="K43" s="4" t="s">
        <v>98</v>
      </c>
      <c r="L43" s="4" t="s">
        <v>98</v>
      </c>
      <c r="M43" s="5" t="str">
        <f>"－"</f>
        <v>－</v>
      </c>
    </row>
    <row r="44">
      <c r="A44" s="3" t="s">
        <v>13</v>
      </c>
      <c r="B44" s="4" t="s">
        <v>99</v>
      </c>
      <c r="C44" s="4" t="s">
        <v>100</v>
      </c>
      <c r="D44" s="3" t="s">
        <v>16</v>
      </c>
      <c r="E44" s="4" t="s">
        <v>17</v>
      </c>
      <c r="F44" s="4" t="s">
        <v>18</v>
      </c>
      <c r="G44" s="4" t="s">
        <v>19</v>
      </c>
      <c r="H44" s="5" t="n">
        <f>285</f>
        <v>285.0</v>
      </c>
      <c r="I44" s="3" t="s">
        <v>16</v>
      </c>
      <c r="J44" s="4" t="s">
        <v>17</v>
      </c>
      <c r="K44" s="4" t="s">
        <v>18</v>
      </c>
      <c r="L44" s="4" t="s">
        <v>19</v>
      </c>
      <c r="M44" s="5" t="n">
        <f>345</f>
        <v>345.0</v>
      </c>
    </row>
    <row r="45">
      <c r="A45" s="3" t="s">
        <v>13</v>
      </c>
      <c r="B45" s="4" t="s">
        <v>99</v>
      </c>
      <c r="C45" s="4" t="s">
        <v>100</v>
      </c>
      <c r="D45" s="3" t="s">
        <v>20</v>
      </c>
      <c r="E45" s="4" t="s">
        <v>68</v>
      </c>
      <c r="F45" s="4" t="s">
        <v>69</v>
      </c>
      <c r="G45" s="4" t="s">
        <v>70</v>
      </c>
      <c r="H45" s="5" t="n">
        <f>250</f>
        <v>250.0</v>
      </c>
      <c r="I45" s="3" t="s">
        <v>20</v>
      </c>
      <c r="J45" s="4" t="s">
        <v>28</v>
      </c>
      <c r="K45" s="4" t="s">
        <v>29</v>
      </c>
      <c r="L45" s="4" t="s">
        <v>30</v>
      </c>
      <c r="M45" s="5" t="n">
        <f>190</f>
        <v>190.0</v>
      </c>
    </row>
    <row r="46">
      <c r="A46" s="3" t="s">
        <v>13</v>
      </c>
      <c r="B46" s="4" t="s">
        <v>99</v>
      </c>
      <c r="C46" s="4" t="s">
        <v>100</v>
      </c>
      <c r="D46" s="3" t="s">
        <v>24</v>
      </c>
      <c r="E46" s="4" t="s">
        <v>64</v>
      </c>
      <c r="F46" s="4" t="s">
        <v>65</v>
      </c>
      <c r="G46" s="4" t="s">
        <v>66</v>
      </c>
      <c r="H46" s="5" t="n">
        <f>100</f>
        <v>100.0</v>
      </c>
      <c r="I46" s="3" t="s">
        <v>24</v>
      </c>
      <c r="J46" s="4" t="s">
        <v>76</v>
      </c>
      <c r="K46" s="4" t="s">
        <v>77</v>
      </c>
      <c r="L46" s="4" t="s">
        <v>78</v>
      </c>
      <c r="M46" s="5" t="n">
        <f>100</f>
        <v>100.0</v>
      </c>
    </row>
    <row r="47">
      <c r="A47" s="3" t="s">
        <v>13</v>
      </c>
      <c r="B47" s="4" t="s">
        <v>99</v>
      </c>
      <c r="C47" s="4" t="s">
        <v>100</v>
      </c>
      <c r="D47" s="3" t="s">
        <v>31</v>
      </c>
      <c r="E47" s="4" t="s">
        <v>51</v>
      </c>
      <c r="F47" s="4" t="s">
        <v>52</v>
      </c>
      <c r="G47" s="4" t="s">
        <v>53</v>
      </c>
      <c r="H47" s="5" t="n">
        <f>50</f>
        <v>50.0</v>
      </c>
      <c r="I47" s="3" t="s">
        <v>31</v>
      </c>
      <c r="J47" s="4" t="s">
        <v>56</v>
      </c>
      <c r="K47" s="4" t="s">
        <v>57</v>
      </c>
      <c r="L47" s="4" t="s">
        <v>58</v>
      </c>
      <c r="M47" s="5" t="n">
        <f>90</f>
        <v>90.0</v>
      </c>
    </row>
    <row r="48">
      <c r="A48" s="3" t="s">
        <v>13</v>
      </c>
      <c r="B48" s="4" t="s">
        <v>99</v>
      </c>
      <c r="C48" s="4" t="s">
        <v>100</v>
      </c>
      <c r="D48" s="3" t="s">
        <v>32</v>
      </c>
      <c r="E48" s="4" t="s">
        <v>33</v>
      </c>
      <c r="F48" s="4" t="s">
        <v>34</v>
      </c>
      <c r="G48" s="4" t="s">
        <v>35</v>
      </c>
      <c r="H48" s="5" t="n">
        <f>45</f>
        <v>45.0</v>
      </c>
      <c r="I48" s="3" t="s">
        <v>32</v>
      </c>
      <c r="J48" s="4" t="s">
        <v>51</v>
      </c>
      <c r="K48" s="4" t="s">
        <v>52</v>
      </c>
      <c r="L48" s="4" t="s">
        <v>53</v>
      </c>
      <c r="M48" s="5" t="n">
        <f>50</f>
        <v>50.0</v>
      </c>
    </row>
    <row r="49">
      <c r="A49" s="3" t="s">
        <v>13</v>
      </c>
      <c r="B49" s="4" t="s">
        <v>99</v>
      </c>
      <c r="C49" s="4" t="s">
        <v>100</v>
      </c>
      <c r="D49" s="3" t="s">
        <v>32</v>
      </c>
      <c r="E49" s="4" t="s">
        <v>76</v>
      </c>
      <c r="F49" s="4" t="s">
        <v>77</v>
      </c>
      <c r="G49" s="4" t="s">
        <v>78</v>
      </c>
      <c r="H49" s="5" t="n">
        <f>45</f>
        <v>45.0</v>
      </c>
      <c r="I49" s="3" t="s">
        <v>98</v>
      </c>
      <c r="J49" s="4" t="s">
        <v>98</v>
      </c>
      <c r="K49" s="4" t="s">
        <v>98</v>
      </c>
      <c r="L49" s="4" t="s">
        <v>98</v>
      </c>
      <c r="M49" s="5" t="str">
        <f>"－"</f>
        <v>－</v>
      </c>
    </row>
    <row r="50">
      <c r="A50" s="3" t="s">
        <v>101</v>
      </c>
      <c r="B50" s="4" t="s">
        <v>102</v>
      </c>
      <c r="C50" s="4" t="s">
        <v>103</v>
      </c>
      <c r="D50" s="3" t="s">
        <v>16</v>
      </c>
      <c r="E50" s="4" t="s">
        <v>17</v>
      </c>
      <c r="F50" s="4" t="s">
        <v>18</v>
      </c>
      <c r="G50" s="4" t="s">
        <v>19</v>
      </c>
      <c r="H50" s="5" t="n">
        <f>33850</f>
        <v>33850.0</v>
      </c>
      <c r="I50" s="3" t="s">
        <v>16</v>
      </c>
      <c r="J50" s="4" t="s">
        <v>43</v>
      </c>
      <c r="K50" s="4" t="s">
        <v>44</v>
      </c>
      <c r="L50" s="4" t="s">
        <v>45</v>
      </c>
      <c r="M50" s="5" t="n">
        <f>48200</f>
        <v>48200.0</v>
      </c>
    </row>
    <row r="51">
      <c r="A51" s="3" t="s">
        <v>101</v>
      </c>
      <c r="B51" s="4" t="s">
        <v>102</v>
      </c>
      <c r="C51" s="4" t="s">
        <v>103</v>
      </c>
      <c r="D51" s="3" t="s">
        <v>20</v>
      </c>
      <c r="E51" s="4" t="s">
        <v>33</v>
      </c>
      <c r="F51" s="4" t="s">
        <v>34</v>
      </c>
      <c r="G51" s="4" t="s">
        <v>35</v>
      </c>
      <c r="H51" s="5" t="n">
        <f>19470</f>
        <v>19470.0</v>
      </c>
      <c r="I51" s="3" t="s">
        <v>20</v>
      </c>
      <c r="J51" s="4" t="s">
        <v>17</v>
      </c>
      <c r="K51" s="4" t="s">
        <v>18</v>
      </c>
      <c r="L51" s="4" t="s">
        <v>19</v>
      </c>
      <c r="M51" s="5" t="n">
        <f>30120</f>
        <v>30120.0</v>
      </c>
    </row>
    <row r="52">
      <c r="A52" s="3" t="s">
        <v>101</v>
      </c>
      <c r="B52" s="4" t="s">
        <v>102</v>
      </c>
      <c r="C52" s="4" t="s">
        <v>103</v>
      </c>
      <c r="D52" s="3" t="s">
        <v>24</v>
      </c>
      <c r="E52" s="4" t="s">
        <v>56</v>
      </c>
      <c r="F52" s="4" t="s">
        <v>57</v>
      </c>
      <c r="G52" s="4" t="s">
        <v>58</v>
      </c>
      <c r="H52" s="5" t="n">
        <f>16000</f>
        <v>16000.0</v>
      </c>
      <c r="I52" s="3" t="s">
        <v>24</v>
      </c>
      <c r="J52" s="4" t="s">
        <v>33</v>
      </c>
      <c r="K52" s="4" t="s">
        <v>34</v>
      </c>
      <c r="L52" s="4" t="s">
        <v>35</v>
      </c>
      <c r="M52" s="5" t="n">
        <f>17000</f>
        <v>17000.0</v>
      </c>
    </row>
    <row r="53">
      <c r="A53" s="3" t="s">
        <v>101</v>
      </c>
      <c r="B53" s="4" t="s">
        <v>102</v>
      </c>
      <c r="C53" s="4" t="s">
        <v>103</v>
      </c>
      <c r="D53" s="3" t="s">
        <v>31</v>
      </c>
      <c r="E53" s="4" t="s">
        <v>21</v>
      </c>
      <c r="F53" s="4" t="s">
        <v>22</v>
      </c>
      <c r="G53" s="4" t="s">
        <v>23</v>
      </c>
      <c r="H53" s="5" t="n">
        <f>13258</f>
        <v>13258.0</v>
      </c>
      <c r="I53" s="3" t="s">
        <v>31</v>
      </c>
      <c r="J53" s="4" t="s">
        <v>25</v>
      </c>
      <c r="K53" s="4" t="s">
        <v>26</v>
      </c>
      <c r="L53" s="4" t="s">
        <v>27</v>
      </c>
      <c r="M53" s="5" t="n">
        <f>13910</f>
        <v>13910.0</v>
      </c>
    </row>
    <row r="54">
      <c r="A54" s="3" t="s">
        <v>101</v>
      </c>
      <c r="B54" s="4" t="s">
        <v>102</v>
      </c>
      <c r="C54" s="4" t="s">
        <v>103</v>
      </c>
      <c r="D54" s="3" t="s">
        <v>32</v>
      </c>
      <c r="E54" s="4" t="s">
        <v>36</v>
      </c>
      <c r="F54" s="4" t="s">
        <v>37</v>
      </c>
      <c r="G54" s="4" t="s">
        <v>38</v>
      </c>
      <c r="H54" s="5" t="n">
        <f>13000</f>
        <v>13000.0</v>
      </c>
      <c r="I54" s="3" t="s">
        <v>32</v>
      </c>
      <c r="J54" s="4" t="s">
        <v>21</v>
      </c>
      <c r="K54" s="4" t="s">
        <v>22</v>
      </c>
      <c r="L54" s="4" t="s">
        <v>23</v>
      </c>
      <c r="M54" s="5" t="n">
        <f>13258</f>
        <v>13258.0</v>
      </c>
    </row>
    <row r="55">
      <c r="A55" s="3" t="s">
        <v>101</v>
      </c>
      <c r="B55" s="4" t="s">
        <v>102</v>
      </c>
      <c r="C55" s="4" t="s">
        <v>103</v>
      </c>
      <c r="D55" s="3" t="s">
        <v>39</v>
      </c>
      <c r="E55" s="4" t="s">
        <v>43</v>
      </c>
      <c r="F55" s="4" t="s">
        <v>44</v>
      </c>
      <c r="G55" s="4" t="s">
        <v>45</v>
      </c>
      <c r="H55" s="5" t="n">
        <f>11500</f>
        <v>11500.0</v>
      </c>
      <c r="I55" s="3" t="s">
        <v>39</v>
      </c>
      <c r="J55" s="4" t="s">
        <v>47</v>
      </c>
      <c r="K55" s="4" t="s">
        <v>48</v>
      </c>
      <c r="L55" s="4" t="s">
        <v>49</v>
      </c>
      <c r="M55" s="5" t="n">
        <f>9603</f>
        <v>9603.0</v>
      </c>
    </row>
    <row r="56">
      <c r="A56" s="3" t="s">
        <v>101</v>
      </c>
      <c r="B56" s="4" t="s">
        <v>102</v>
      </c>
      <c r="C56" s="4" t="s">
        <v>103</v>
      </c>
      <c r="D56" s="3" t="s">
        <v>46</v>
      </c>
      <c r="E56" s="4" t="s">
        <v>25</v>
      </c>
      <c r="F56" s="4" t="s">
        <v>26</v>
      </c>
      <c r="G56" s="4" t="s">
        <v>27</v>
      </c>
      <c r="H56" s="5" t="n">
        <f>11410</f>
        <v>11410.0</v>
      </c>
      <c r="I56" s="3" t="s">
        <v>46</v>
      </c>
      <c r="J56" s="4" t="s">
        <v>72</v>
      </c>
      <c r="K56" s="4" t="s">
        <v>73</v>
      </c>
      <c r="L56" s="4" t="s">
        <v>74</v>
      </c>
      <c r="M56" s="5" t="n">
        <f>9100</f>
        <v>9100.0</v>
      </c>
    </row>
    <row r="57">
      <c r="A57" s="3" t="s">
        <v>101</v>
      </c>
      <c r="B57" s="4" t="s">
        <v>102</v>
      </c>
      <c r="C57" s="4" t="s">
        <v>103</v>
      </c>
      <c r="D57" s="3" t="s">
        <v>50</v>
      </c>
      <c r="E57" s="4" t="s">
        <v>47</v>
      </c>
      <c r="F57" s="4" t="s">
        <v>48</v>
      </c>
      <c r="G57" s="4" t="s">
        <v>49</v>
      </c>
      <c r="H57" s="5" t="n">
        <f>10850</f>
        <v>10850.0</v>
      </c>
      <c r="I57" s="3" t="s">
        <v>50</v>
      </c>
      <c r="J57" s="4" t="s">
        <v>56</v>
      </c>
      <c r="K57" s="4" t="s">
        <v>57</v>
      </c>
      <c r="L57" s="4" t="s">
        <v>58</v>
      </c>
      <c r="M57" s="5" t="n">
        <f>4500</f>
        <v>4500.0</v>
      </c>
    </row>
    <row r="58">
      <c r="A58" s="3" t="s">
        <v>101</v>
      </c>
      <c r="B58" s="4" t="s">
        <v>102</v>
      </c>
      <c r="C58" s="4" t="s">
        <v>103</v>
      </c>
      <c r="D58" s="3" t="s">
        <v>54</v>
      </c>
      <c r="E58" s="4" t="s">
        <v>72</v>
      </c>
      <c r="F58" s="4" t="s">
        <v>73</v>
      </c>
      <c r="G58" s="4" t="s">
        <v>74</v>
      </c>
      <c r="H58" s="5" t="n">
        <f>9003</f>
        <v>9003.0</v>
      </c>
      <c r="I58" s="3" t="s">
        <v>54</v>
      </c>
      <c r="J58" s="4" t="s">
        <v>51</v>
      </c>
      <c r="K58" s="4" t="s">
        <v>52</v>
      </c>
      <c r="L58" s="4" t="s">
        <v>53</v>
      </c>
      <c r="M58" s="5" t="n">
        <f>3750</f>
        <v>3750.0</v>
      </c>
    </row>
    <row r="59">
      <c r="A59" s="3" t="s">
        <v>101</v>
      </c>
      <c r="B59" s="4" t="s">
        <v>102</v>
      </c>
      <c r="C59" s="4" t="s">
        <v>103</v>
      </c>
      <c r="D59" s="3" t="s">
        <v>55</v>
      </c>
      <c r="E59" s="4" t="s">
        <v>76</v>
      </c>
      <c r="F59" s="4" t="s">
        <v>77</v>
      </c>
      <c r="G59" s="4" t="s">
        <v>78</v>
      </c>
      <c r="H59" s="5" t="n">
        <f>6000</f>
        <v>6000.0</v>
      </c>
      <c r="I59" s="3" t="s">
        <v>55</v>
      </c>
      <c r="J59" s="4" t="s">
        <v>36</v>
      </c>
      <c r="K59" s="4" t="s">
        <v>37</v>
      </c>
      <c r="L59" s="4" t="s">
        <v>38</v>
      </c>
      <c r="M59" s="5" t="n">
        <f>2000</f>
        <v>2000.0</v>
      </c>
    </row>
    <row r="60">
      <c r="A60" s="3" t="s">
        <v>101</v>
      </c>
      <c r="B60" s="4" t="s">
        <v>102</v>
      </c>
      <c r="C60" s="4" t="s">
        <v>103</v>
      </c>
      <c r="D60" s="3" t="s">
        <v>59</v>
      </c>
      <c r="E60" s="4" t="s">
        <v>51</v>
      </c>
      <c r="F60" s="4" t="s">
        <v>52</v>
      </c>
      <c r="G60" s="4" t="s">
        <v>53</v>
      </c>
      <c r="H60" s="5" t="n">
        <f>4500</f>
        <v>4500.0</v>
      </c>
      <c r="I60" s="3" t="s">
        <v>59</v>
      </c>
      <c r="J60" s="4" t="s">
        <v>76</v>
      </c>
      <c r="K60" s="4" t="s">
        <v>77</v>
      </c>
      <c r="L60" s="4" t="s">
        <v>78</v>
      </c>
      <c r="M60" s="5" t="n">
        <f>1000</f>
        <v>1000.0</v>
      </c>
    </row>
    <row r="61">
      <c r="A61" s="3" t="s">
        <v>101</v>
      </c>
      <c r="B61" s="4" t="s">
        <v>102</v>
      </c>
      <c r="C61" s="4" t="s">
        <v>103</v>
      </c>
      <c r="D61" s="3" t="s">
        <v>60</v>
      </c>
      <c r="E61" s="4" t="s">
        <v>68</v>
      </c>
      <c r="F61" s="4" t="s">
        <v>69</v>
      </c>
      <c r="G61" s="4" t="s">
        <v>70</v>
      </c>
      <c r="H61" s="5" t="n">
        <f>2028</f>
        <v>2028.0</v>
      </c>
      <c r="I61" s="3" t="s">
        <v>60</v>
      </c>
      <c r="J61" s="4" t="s">
        <v>61</v>
      </c>
      <c r="K61" s="4" t="s">
        <v>62</v>
      </c>
      <c r="L61" s="4" t="s">
        <v>63</v>
      </c>
      <c r="M61" s="5" t="n">
        <f>500</f>
        <v>500.0</v>
      </c>
    </row>
    <row r="62">
      <c r="A62" s="3" t="s">
        <v>101</v>
      </c>
      <c r="B62" s="4" t="s">
        <v>102</v>
      </c>
      <c r="C62" s="4" t="s">
        <v>103</v>
      </c>
      <c r="D62" s="3" t="s">
        <v>67</v>
      </c>
      <c r="E62" s="4" t="s">
        <v>28</v>
      </c>
      <c r="F62" s="4" t="s">
        <v>29</v>
      </c>
      <c r="G62" s="4" t="s">
        <v>30</v>
      </c>
      <c r="H62" s="5" t="n">
        <f>1800</f>
        <v>1800.0</v>
      </c>
      <c r="I62" s="3" t="s">
        <v>67</v>
      </c>
      <c r="J62" s="4" t="s">
        <v>89</v>
      </c>
      <c r="K62" s="4" t="s">
        <v>90</v>
      </c>
      <c r="L62" s="4" t="s">
        <v>91</v>
      </c>
      <c r="M62" s="5" t="n">
        <f>28</f>
        <v>28.0</v>
      </c>
    </row>
    <row r="63">
      <c r="A63" s="3" t="s">
        <v>101</v>
      </c>
      <c r="B63" s="4" t="s">
        <v>102</v>
      </c>
      <c r="C63" s="4" t="s">
        <v>103</v>
      </c>
      <c r="D63" s="3" t="s">
        <v>71</v>
      </c>
      <c r="E63" s="4" t="s">
        <v>40</v>
      </c>
      <c r="F63" s="4" t="s">
        <v>41</v>
      </c>
      <c r="G63" s="4" t="s">
        <v>42</v>
      </c>
      <c r="H63" s="5" t="n">
        <f>300</f>
        <v>300.0</v>
      </c>
      <c r="I63" s="3" t="s">
        <v>98</v>
      </c>
      <c r="J63" s="4" t="s">
        <v>98</v>
      </c>
      <c r="K63" s="4" t="s">
        <v>98</v>
      </c>
      <c r="L63" s="4" t="s">
        <v>98</v>
      </c>
      <c r="M63" s="5" t="str">
        <f>"－"</f>
        <v>－</v>
      </c>
    </row>
    <row r="64">
      <c r="A64" s="3" t="s">
        <v>101</v>
      </c>
      <c r="B64" s="4" t="s">
        <v>104</v>
      </c>
      <c r="C64" s="4" t="s">
        <v>105</v>
      </c>
      <c r="D64" s="3" t="s">
        <v>16</v>
      </c>
      <c r="E64" s="4" t="s">
        <v>21</v>
      </c>
      <c r="F64" s="4" t="s">
        <v>22</v>
      </c>
      <c r="G64" s="4" t="s">
        <v>23</v>
      </c>
      <c r="H64" s="5" t="n">
        <f>56516</f>
        <v>56516.0</v>
      </c>
      <c r="I64" s="3" t="s">
        <v>16</v>
      </c>
      <c r="J64" s="4" t="s">
        <v>21</v>
      </c>
      <c r="K64" s="4" t="s">
        <v>22</v>
      </c>
      <c r="L64" s="4" t="s">
        <v>23</v>
      </c>
      <c r="M64" s="5" t="n">
        <f>56516</f>
        <v>56516.0</v>
      </c>
    </row>
    <row r="65">
      <c r="A65" s="3" t="s">
        <v>101</v>
      </c>
      <c r="B65" s="4" t="s">
        <v>104</v>
      </c>
      <c r="C65" s="4" t="s">
        <v>105</v>
      </c>
      <c r="D65" s="3" t="s">
        <v>20</v>
      </c>
      <c r="E65" s="4" t="s">
        <v>17</v>
      </c>
      <c r="F65" s="4" t="s">
        <v>18</v>
      </c>
      <c r="G65" s="4" t="s">
        <v>19</v>
      </c>
      <c r="H65" s="5" t="n">
        <f>21500</f>
        <v>21500.0</v>
      </c>
      <c r="I65" s="3" t="s">
        <v>20</v>
      </c>
      <c r="J65" s="4" t="s">
        <v>17</v>
      </c>
      <c r="K65" s="4" t="s">
        <v>18</v>
      </c>
      <c r="L65" s="4" t="s">
        <v>19</v>
      </c>
      <c r="M65" s="5" t="n">
        <f>29750</f>
        <v>29750.0</v>
      </c>
    </row>
    <row r="66">
      <c r="A66" s="3" t="s">
        <v>101</v>
      </c>
      <c r="B66" s="4" t="s">
        <v>104</v>
      </c>
      <c r="C66" s="4" t="s">
        <v>105</v>
      </c>
      <c r="D66" s="3" t="s">
        <v>24</v>
      </c>
      <c r="E66" s="4" t="s">
        <v>72</v>
      </c>
      <c r="F66" s="4" t="s">
        <v>73</v>
      </c>
      <c r="G66" s="4" t="s">
        <v>74</v>
      </c>
      <c r="H66" s="5" t="n">
        <f>21320</f>
        <v>21320.0</v>
      </c>
      <c r="I66" s="3" t="s">
        <v>24</v>
      </c>
      <c r="J66" s="4" t="s">
        <v>43</v>
      </c>
      <c r="K66" s="4" t="s">
        <v>44</v>
      </c>
      <c r="L66" s="4" t="s">
        <v>45</v>
      </c>
      <c r="M66" s="5" t="n">
        <f>22500</f>
        <v>22500.0</v>
      </c>
    </row>
    <row r="67">
      <c r="A67" s="3" t="s">
        <v>101</v>
      </c>
      <c r="B67" s="4" t="s">
        <v>104</v>
      </c>
      <c r="C67" s="4" t="s">
        <v>105</v>
      </c>
      <c r="D67" s="3" t="s">
        <v>31</v>
      </c>
      <c r="E67" s="4" t="s">
        <v>36</v>
      </c>
      <c r="F67" s="4" t="s">
        <v>37</v>
      </c>
      <c r="G67" s="4" t="s">
        <v>38</v>
      </c>
      <c r="H67" s="5" t="n">
        <f>8000</f>
        <v>8000.0</v>
      </c>
      <c r="I67" s="3" t="s">
        <v>31</v>
      </c>
      <c r="J67" s="4" t="s">
        <v>56</v>
      </c>
      <c r="K67" s="4" t="s">
        <v>57</v>
      </c>
      <c r="L67" s="4" t="s">
        <v>58</v>
      </c>
      <c r="M67" s="5" t="n">
        <f>8320</f>
        <v>8320.0</v>
      </c>
    </row>
    <row r="68">
      <c r="A68" s="3" t="s">
        <v>101</v>
      </c>
      <c r="B68" s="4" t="s">
        <v>104</v>
      </c>
      <c r="C68" s="4" t="s">
        <v>105</v>
      </c>
      <c r="D68" s="3" t="s">
        <v>32</v>
      </c>
      <c r="E68" s="4" t="s">
        <v>43</v>
      </c>
      <c r="F68" s="4" t="s">
        <v>44</v>
      </c>
      <c r="G68" s="4" t="s">
        <v>45</v>
      </c>
      <c r="H68" s="5" t="n">
        <f>6500</f>
        <v>6500.0</v>
      </c>
      <c r="I68" s="3" t="s">
        <v>32</v>
      </c>
      <c r="J68" s="4" t="s">
        <v>51</v>
      </c>
      <c r="K68" s="4" t="s">
        <v>52</v>
      </c>
      <c r="L68" s="4" t="s">
        <v>53</v>
      </c>
      <c r="M68" s="5" t="n">
        <f>6500</f>
        <v>6500.0</v>
      </c>
    </row>
    <row r="69">
      <c r="A69" s="3" t="s">
        <v>101</v>
      </c>
      <c r="B69" s="4" t="s">
        <v>104</v>
      </c>
      <c r="C69" s="4" t="s">
        <v>105</v>
      </c>
      <c r="D69" s="3" t="s">
        <v>39</v>
      </c>
      <c r="E69" s="4" t="s">
        <v>33</v>
      </c>
      <c r="F69" s="4" t="s">
        <v>34</v>
      </c>
      <c r="G69" s="4" t="s">
        <v>35</v>
      </c>
      <c r="H69" s="5" t="n">
        <f>6000</f>
        <v>6000.0</v>
      </c>
      <c r="I69" s="3" t="s">
        <v>39</v>
      </c>
      <c r="J69" s="4" t="s">
        <v>25</v>
      </c>
      <c r="K69" s="4" t="s">
        <v>26</v>
      </c>
      <c r="L69" s="4" t="s">
        <v>27</v>
      </c>
      <c r="M69" s="5" t="n">
        <f>4090</f>
        <v>4090.0</v>
      </c>
    </row>
    <row r="70">
      <c r="A70" s="3" t="s">
        <v>101</v>
      </c>
      <c r="B70" s="4" t="s">
        <v>104</v>
      </c>
      <c r="C70" s="4" t="s">
        <v>105</v>
      </c>
      <c r="D70" s="3" t="s">
        <v>46</v>
      </c>
      <c r="E70" s="4" t="s">
        <v>51</v>
      </c>
      <c r="F70" s="4" t="s">
        <v>52</v>
      </c>
      <c r="G70" s="4" t="s">
        <v>53</v>
      </c>
      <c r="H70" s="5" t="n">
        <f>5250</f>
        <v>5250.0</v>
      </c>
      <c r="I70" s="3" t="s">
        <v>46</v>
      </c>
      <c r="J70" s="4" t="s">
        <v>33</v>
      </c>
      <c r="K70" s="4" t="s">
        <v>34</v>
      </c>
      <c r="L70" s="4" t="s">
        <v>35</v>
      </c>
      <c r="M70" s="5" t="n">
        <f>2000</f>
        <v>2000.0</v>
      </c>
    </row>
    <row r="71">
      <c r="A71" s="3" t="s">
        <v>101</v>
      </c>
      <c r="B71" s="4" t="s">
        <v>104</v>
      </c>
      <c r="C71" s="4" t="s">
        <v>105</v>
      </c>
      <c r="D71" s="3" t="s">
        <v>50</v>
      </c>
      <c r="E71" s="4" t="s">
        <v>25</v>
      </c>
      <c r="F71" s="4" t="s">
        <v>26</v>
      </c>
      <c r="G71" s="4" t="s">
        <v>27</v>
      </c>
      <c r="H71" s="5" t="n">
        <f>4090</f>
        <v>4090.0</v>
      </c>
      <c r="I71" s="3" t="s">
        <v>50</v>
      </c>
      <c r="J71" s="4" t="s">
        <v>72</v>
      </c>
      <c r="K71" s="4" t="s">
        <v>73</v>
      </c>
      <c r="L71" s="4" t="s">
        <v>74</v>
      </c>
      <c r="M71" s="5" t="n">
        <f>1500</f>
        <v>1500.0</v>
      </c>
    </row>
    <row r="72">
      <c r="A72" s="3" t="s">
        <v>101</v>
      </c>
      <c r="B72" s="4" t="s">
        <v>104</v>
      </c>
      <c r="C72" s="4" t="s">
        <v>105</v>
      </c>
      <c r="D72" s="3" t="s">
        <v>54</v>
      </c>
      <c r="E72" s="4" t="s">
        <v>76</v>
      </c>
      <c r="F72" s="4" t="s">
        <v>77</v>
      </c>
      <c r="G72" s="4" t="s">
        <v>78</v>
      </c>
      <c r="H72" s="5" t="n">
        <f>2000</f>
        <v>2000.0</v>
      </c>
      <c r="I72" s="3" t="s">
        <v>54</v>
      </c>
      <c r="J72" s="4" t="s">
        <v>89</v>
      </c>
      <c r="K72" s="4" t="s">
        <v>90</v>
      </c>
      <c r="L72" s="4" t="s">
        <v>91</v>
      </c>
      <c r="M72" s="5" t="n">
        <f>8</f>
        <v>8.0</v>
      </c>
    </row>
    <row r="73">
      <c r="A73" s="3" t="s">
        <v>101</v>
      </c>
      <c r="B73" s="4" t="s">
        <v>104</v>
      </c>
      <c r="C73" s="4" t="s">
        <v>105</v>
      </c>
      <c r="D73" s="3" t="s">
        <v>55</v>
      </c>
      <c r="E73" s="4" t="s">
        <v>68</v>
      </c>
      <c r="F73" s="4" t="s">
        <v>69</v>
      </c>
      <c r="G73" s="4" t="s">
        <v>70</v>
      </c>
      <c r="H73" s="5" t="n">
        <f>8</f>
        <v>8.0</v>
      </c>
      <c r="I73" s="3" t="s">
        <v>98</v>
      </c>
      <c r="J73" s="4" t="s">
        <v>98</v>
      </c>
      <c r="K73" s="4" t="s">
        <v>98</v>
      </c>
      <c r="L73" s="4" t="s">
        <v>98</v>
      </c>
      <c r="M73" s="5" t="str">
        <f>"－"</f>
        <v>－</v>
      </c>
    </row>
    <row r="74">
      <c r="A74" s="3" t="s">
        <v>101</v>
      </c>
      <c r="B74" s="4" t="s">
        <v>106</v>
      </c>
      <c r="C74" s="4" t="s">
        <v>107</v>
      </c>
      <c r="D74" s="3" t="s">
        <v>16</v>
      </c>
      <c r="E74" s="4" t="s">
        <v>21</v>
      </c>
      <c r="F74" s="4" t="s">
        <v>22</v>
      </c>
      <c r="G74" s="4" t="s">
        <v>23</v>
      </c>
      <c r="H74" s="5" t="n">
        <f>1049682</f>
        <v>1049682.0</v>
      </c>
      <c r="I74" s="3" t="s">
        <v>16</v>
      </c>
      <c r="J74" s="4" t="s">
        <v>21</v>
      </c>
      <c r="K74" s="4" t="s">
        <v>22</v>
      </c>
      <c r="L74" s="4" t="s">
        <v>23</v>
      </c>
      <c r="M74" s="5" t="n">
        <f>1049682</f>
        <v>1049682.0</v>
      </c>
    </row>
    <row r="75">
      <c r="A75" s="3" t="s">
        <v>101</v>
      </c>
      <c r="B75" s="4" t="s">
        <v>106</v>
      </c>
      <c r="C75" s="4" t="s">
        <v>107</v>
      </c>
      <c r="D75" s="3" t="s">
        <v>20</v>
      </c>
      <c r="E75" s="4" t="s">
        <v>28</v>
      </c>
      <c r="F75" s="4" t="s">
        <v>29</v>
      </c>
      <c r="G75" s="4" t="s">
        <v>30</v>
      </c>
      <c r="H75" s="5" t="n">
        <f>21837</f>
        <v>21837.0</v>
      </c>
      <c r="I75" s="3" t="s">
        <v>20</v>
      </c>
      <c r="J75" s="4" t="s">
        <v>28</v>
      </c>
      <c r="K75" s="4" t="s">
        <v>29</v>
      </c>
      <c r="L75" s="4" t="s">
        <v>30</v>
      </c>
      <c r="M75" s="5" t="n">
        <f>21837</f>
        <v>21837.0</v>
      </c>
    </row>
    <row r="76">
      <c r="A76" s="3" t="s">
        <v>101</v>
      </c>
      <c r="B76" s="4" t="s">
        <v>106</v>
      </c>
      <c r="C76" s="4" t="s">
        <v>107</v>
      </c>
      <c r="D76" s="3" t="s">
        <v>24</v>
      </c>
      <c r="E76" s="4" t="s">
        <v>93</v>
      </c>
      <c r="F76" s="4" t="s">
        <v>94</v>
      </c>
      <c r="G76" s="4" t="s">
        <v>95</v>
      </c>
      <c r="H76" s="5" t="n">
        <f>6070</f>
        <v>6070.0</v>
      </c>
      <c r="I76" s="3" t="s">
        <v>24</v>
      </c>
      <c r="J76" s="4" t="s">
        <v>93</v>
      </c>
      <c r="K76" s="4" t="s">
        <v>94</v>
      </c>
      <c r="L76" s="4" t="s">
        <v>95</v>
      </c>
      <c r="M76" s="5" t="n">
        <f>6070</f>
        <v>6070.0</v>
      </c>
    </row>
    <row r="77">
      <c r="A77" s="3" t="s">
        <v>101</v>
      </c>
      <c r="B77" s="4" t="s">
        <v>106</v>
      </c>
      <c r="C77" s="4" t="s">
        <v>107</v>
      </c>
      <c r="D77" s="3" t="s">
        <v>31</v>
      </c>
      <c r="E77" s="4" t="s">
        <v>51</v>
      </c>
      <c r="F77" s="4" t="s">
        <v>52</v>
      </c>
      <c r="G77" s="4" t="s">
        <v>53</v>
      </c>
      <c r="H77" s="5" t="n">
        <f>4420</f>
        <v>4420.0</v>
      </c>
      <c r="I77" s="3" t="s">
        <v>31</v>
      </c>
      <c r="J77" s="4" t="s">
        <v>51</v>
      </c>
      <c r="K77" s="4" t="s">
        <v>52</v>
      </c>
      <c r="L77" s="4" t="s">
        <v>53</v>
      </c>
      <c r="M77" s="5" t="n">
        <f>4420</f>
        <v>4420.0</v>
      </c>
    </row>
    <row r="78">
      <c r="A78" s="3" t="s">
        <v>101</v>
      </c>
      <c r="B78" s="4" t="s">
        <v>106</v>
      </c>
      <c r="C78" s="4" t="s">
        <v>107</v>
      </c>
      <c r="D78" s="3" t="s">
        <v>32</v>
      </c>
      <c r="E78" s="4" t="s">
        <v>56</v>
      </c>
      <c r="F78" s="4" t="s">
        <v>57</v>
      </c>
      <c r="G78" s="4" t="s">
        <v>58</v>
      </c>
      <c r="H78" s="5" t="n">
        <f>1533</f>
        <v>1533.0</v>
      </c>
      <c r="I78" s="3" t="s">
        <v>32</v>
      </c>
      <c r="J78" s="4" t="s">
        <v>56</v>
      </c>
      <c r="K78" s="4" t="s">
        <v>57</v>
      </c>
      <c r="L78" s="4" t="s">
        <v>58</v>
      </c>
      <c r="M78" s="5" t="n">
        <f>1533</f>
        <v>1533.0</v>
      </c>
    </row>
    <row r="79">
      <c r="A79" s="3" t="s">
        <v>101</v>
      </c>
      <c r="B79" s="4" t="s">
        <v>106</v>
      </c>
      <c r="C79" s="4" t="s">
        <v>107</v>
      </c>
      <c r="D79" s="3" t="s">
        <v>39</v>
      </c>
      <c r="E79" s="4" t="s">
        <v>68</v>
      </c>
      <c r="F79" s="4" t="s">
        <v>69</v>
      </c>
      <c r="G79" s="4" t="s">
        <v>70</v>
      </c>
      <c r="H79" s="5" t="n">
        <f>713</f>
        <v>713.0</v>
      </c>
      <c r="I79" s="3" t="s">
        <v>39</v>
      </c>
      <c r="J79" s="4" t="s">
        <v>89</v>
      </c>
      <c r="K79" s="4" t="s">
        <v>90</v>
      </c>
      <c r="L79" s="4" t="s">
        <v>91</v>
      </c>
      <c r="M79" s="5" t="n">
        <f>720</f>
        <v>720.0</v>
      </c>
    </row>
    <row r="80">
      <c r="A80" s="3" t="s">
        <v>101</v>
      </c>
      <c r="B80" s="4" t="s">
        <v>106</v>
      </c>
      <c r="C80" s="4" t="s">
        <v>107</v>
      </c>
      <c r="D80" s="3" t="s">
        <v>46</v>
      </c>
      <c r="E80" s="4" t="s">
        <v>17</v>
      </c>
      <c r="F80" s="4" t="s">
        <v>18</v>
      </c>
      <c r="G80" s="4" t="s">
        <v>19</v>
      </c>
      <c r="H80" s="5" t="n">
        <f>236</f>
        <v>236.0</v>
      </c>
      <c r="I80" s="3" t="s">
        <v>46</v>
      </c>
      <c r="J80" s="4" t="s">
        <v>17</v>
      </c>
      <c r="K80" s="4" t="s">
        <v>18</v>
      </c>
      <c r="L80" s="4" t="s">
        <v>19</v>
      </c>
      <c r="M80" s="5" t="n">
        <f>380</f>
        <v>380.0</v>
      </c>
    </row>
    <row r="81">
      <c r="A81" s="3" t="s">
        <v>101</v>
      </c>
      <c r="B81" s="4" t="s">
        <v>106</v>
      </c>
      <c r="C81" s="4" t="s">
        <v>107</v>
      </c>
      <c r="D81" s="3" t="s">
        <v>50</v>
      </c>
      <c r="E81" s="4" t="s">
        <v>61</v>
      </c>
      <c r="F81" s="4" t="s">
        <v>62</v>
      </c>
      <c r="G81" s="4" t="s">
        <v>63</v>
      </c>
      <c r="H81" s="5" t="n">
        <f>144</f>
        <v>144.0</v>
      </c>
      <c r="I81" s="3" t="s">
        <v>50</v>
      </c>
      <c r="J81" s="4" t="s">
        <v>47</v>
      </c>
      <c r="K81" s="4" t="s">
        <v>48</v>
      </c>
      <c r="L81" s="4" t="s">
        <v>49</v>
      </c>
      <c r="M81" s="5" t="n">
        <f>137</f>
        <v>137.0</v>
      </c>
    </row>
    <row r="82">
      <c r="A82" s="3" t="s">
        <v>101</v>
      </c>
      <c r="B82" s="4" t="s">
        <v>106</v>
      </c>
      <c r="C82" s="4" t="s">
        <v>107</v>
      </c>
      <c r="D82" s="3" t="s">
        <v>54</v>
      </c>
      <c r="E82" s="4" t="s">
        <v>47</v>
      </c>
      <c r="F82" s="4" t="s">
        <v>48</v>
      </c>
      <c r="G82" s="4" t="s">
        <v>49</v>
      </c>
      <c r="H82" s="5" t="n">
        <f>137</f>
        <v>137.0</v>
      </c>
      <c r="I82" s="3" t="s">
        <v>54</v>
      </c>
      <c r="J82" s="4" t="s">
        <v>80</v>
      </c>
      <c r="K82" s="4" t="s">
        <v>81</v>
      </c>
      <c r="L82" s="4" t="s">
        <v>82</v>
      </c>
      <c r="M82" s="5" t="n">
        <f>71</f>
        <v>71.0</v>
      </c>
    </row>
    <row r="83">
      <c r="A83" s="3" t="s">
        <v>101</v>
      </c>
      <c r="B83" s="4" t="s">
        <v>106</v>
      </c>
      <c r="C83" s="4" t="s">
        <v>107</v>
      </c>
      <c r="D83" s="3" t="s">
        <v>55</v>
      </c>
      <c r="E83" s="4" t="s">
        <v>80</v>
      </c>
      <c r="F83" s="4" t="s">
        <v>81</v>
      </c>
      <c r="G83" s="4" t="s">
        <v>82</v>
      </c>
      <c r="H83" s="5" t="n">
        <f>71</f>
        <v>71.0</v>
      </c>
      <c r="I83" s="3" t="s">
        <v>55</v>
      </c>
      <c r="J83" s="4" t="s">
        <v>108</v>
      </c>
      <c r="K83" s="4" t="s">
        <v>109</v>
      </c>
      <c r="L83" s="4" t="s">
        <v>110</v>
      </c>
      <c r="M83" s="5" t="n">
        <f>2</f>
        <v>2.0</v>
      </c>
    </row>
    <row r="84">
      <c r="A84" s="3" t="s">
        <v>101</v>
      </c>
      <c r="B84" s="4" t="s">
        <v>106</v>
      </c>
      <c r="C84" s="4" t="s">
        <v>107</v>
      </c>
      <c r="D84" s="3" t="s">
        <v>59</v>
      </c>
      <c r="E84" s="4" t="s">
        <v>108</v>
      </c>
      <c r="F84" s="4" t="s">
        <v>109</v>
      </c>
      <c r="G84" s="4" t="s">
        <v>110</v>
      </c>
      <c r="H84" s="5" t="n">
        <f>7</f>
        <v>7.0</v>
      </c>
      <c r="I84" s="3" t="s">
        <v>98</v>
      </c>
      <c r="J84" s="4" t="s">
        <v>98</v>
      </c>
      <c r="K84" s="4" t="s">
        <v>98</v>
      </c>
      <c r="L84" s="4" t="s">
        <v>98</v>
      </c>
      <c r="M84" s="5" t="str">
        <f>"－"</f>
        <v>－</v>
      </c>
    </row>
    <row r="85">
      <c r="A85" s="3" t="s">
        <v>101</v>
      </c>
      <c r="B85" s="4" t="s">
        <v>106</v>
      </c>
      <c r="C85" s="4" t="s">
        <v>107</v>
      </c>
      <c r="D85" s="3" t="s">
        <v>60</v>
      </c>
      <c r="E85" s="4" t="s">
        <v>89</v>
      </c>
      <c r="F85" s="4" t="s">
        <v>90</v>
      </c>
      <c r="G85" s="4" t="s">
        <v>91</v>
      </c>
      <c r="H85" s="5" t="n">
        <f>2</f>
        <v>2.0</v>
      </c>
      <c r="I85" s="3" t="s">
        <v>98</v>
      </c>
      <c r="J85" s="4" t="s">
        <v>98</v>
      </c>
      <c r="K85" s="4" t="s">
        <v>98</v>
      </c>
      <c r="L85" s="4" t="s">
        <v>98</v>
      </c>
      <c r="M85" s="5" t="str">
        <f>"－"</f>
        <v>－</v>
      </c>
    </row>
    <row r="86">
      <c r="A86" s="3" t="s">
        <v>111</v>
      </c>
      <c r="B86" s="4" t="s">
        <v>112</v>
      </c>
      <c r="C86" s="4" t="s">
        <v>113</v>
      </c>
      <c r="D86" s="3" t="s">
        <v>16</v>
      </c>
      <c r="E86" s="4" t="s">
        <v>25</v>
      </c>
      <c r="F86" s="4" t="s">
        <v>26</v>
      </c>
      <c r="G86" s="4" t="s">
        <v>27</v>
      </c>
      <c r="H86" s="5" t="n">
        <f>96083</f>
        <v>96083.0</v>
      </c>
      <c r="I86" s="3" t="s">
        <v>16</v>
      </c>
      <c r="J86" s="4" t="s">
        <v>25</v>
      </c>
      <c r="K86" s="4" t="s">
        <v>26</v>
      </c>
      <c r="L86" s="4" t="s">
        <v>27</v>
      </c>
      <c r="M86" s="5" t="n">
        <f>96868</f>
        <v>96868.0</v>
      </c>
    </row>
    <row r="87">
      <c r="A87" s="3" t="s">
        <v>111</v>
      </c>
      <c r="B87" s="4" t="s">
        <v>112</v>
      </c>
      <c r="C87" s="4" t="s">
        <v>113</v>
      </c>
      <c r="D87" s="3" t="s">
        <v>20</v>
      </c>
      <c r="E87" s="4" t="s">
        <v>28</v>
      </c>
      <c r="F87" s="4" t="s">
        <v>29</v>
      </c>
      <c r="G87" s="4" t="s">
        <v>30</v>
      </c>
      <c r="H87" s="5" t="n">
        <f>24515</f>
        <v>24515.0</v>
      </c>
      <c r="I87" s="3" t="s">
        <v>20</v>
      </c>
      <c r="J87" s="4" t="s">
        <v>43</v>
      </c>
      <c r="K87" s="4" t="s">
        <v>44</v>
      </c>
      <c r="L87" s="4" t="s">
        <v>45</v>
      </c>
      <c r="M87" s="5" t="n">
        <f>19844</f>
        <v>19844.0</v>
      </c>
    </row>
    <row r="88">
      <c r="A88" s="3" t="s">
        <v>111</v>
      </c>
      <c r="B88" s="4" t="s">
        <v>112</v>
      </c>
      <c r="C88" s="4" t="s">
        <v>113</v>
      </c>
      <c r="D88" s="3" t="s">
        <v>24</v>
      </c>
      <c r="E88" s="4" t="s">
        <v>43</v>
      </c>
      <c r="F88" s="4" t="s">
        <v>44</v>
      </c>
      <c r="G88" s="4" t="s">
        <v>45</v>
      </c>
      <c r="H88" s="5" t="n">
        <f>15048</f>
        <v>15048.0</v>
      </c>
      <c r="I88" s="3" t="s">
        <v>24</v>
      </c>
      <c r="J88" s="4" t="s">
        <v>28</v>
      </c>
      <c r="K88" s="4" t="s">
        <v>29</v>
      </c>
      <c r="L88" s="4" t="s">
        <v>30</v>
      </c>
      <c r="M88" s="5" t="n">
        <f>19431</f>
        <v>19431.0</v>
      </c>
    </row>
    <row r="89">
      <c r="A89" s="3" t="s">
        <v>111</v>
      </c>
      <c r="B89" s="4" t="s">
        <v>112</v>
      </c>
      <c r="C89" s="4" t="s">
        <v>113</v>
      </c>
      <c r="D89" s="3" t="s">
        <v>31</v>
      </c>
      <c r="E89" s="4" t="s">
        <v>68</v>
      </c>
      <c r="F89" s="4" t="s">
        <v>69</v>
      </c>
      <c r="G89" s="4" t="s">
        <v>70</v>
      </c>
      <c r="H89" s="5" t="n">
        <f>14821</f>
        <v>14821.0</v>
      </c>
      <c r="I89" s="3" t="s">
        <v>31</v>
      </c>
      <c r="J89" s="4" t="s">
        <v>51</v>
      </c>
      <c r="K89" s="4" t="s">
        <v>52</v>
      </c>
      <c r="L89" s="4" t="s">
        <v>53</v>
      </c>
      <c r="M89" s="5" t="n">
        <f>17266</f>
        <v>17266.0</v>
      </c>
    </row>
    <row r="90">
      <c r="A90" s="3" t="s">
        <v>111</v>
      </c>
      <c r="B90" s="4" t="s">
        <v>112</v>
      </c>
      <c r="C90" s="4" t="s">
        <v>113</v>
      </c>
      <c r="D90" s="3" t="s">
        <v>32</v>
      </c>
      <c r="E90" s="4" t="s">
        <v>47</v>
      </c>
      <c r="F90" s="4" t="s">
        <v>48</v>
      </c>
      <c r="G90" s="4" t="s">
        <v>49</v>
      </c>
      <c r="H90" s="5" t="n">
        <f>13290</f>
        <v>13290.0</v>
      </c>
      <c r="I90" s="3" t="s">
        <v>32</v>
      </c>
      <c r="J90" s="4" t="s">
        <v>72</v>
      </c>
      <c r="K90" s="4" t="s">
        <v>73</v>
      </c>
      <c r="L90" s="4" t="s">
        <v>74</v>
      </c>
      <c r="M90" s="5" t="n">
        <f>16695</f>
        <v>16695.0</v>
      </c>
    </row>
    <row r="91">
      <c r="A91" s="3" t="s">
        <v>111</v>
      </c>
      <c r="B91" s="4" t="s">
        <v>112</v>
      </c>
      <c r="C91" s="4" t="s">
        <v>113</v>
      </c>
      <c r="D91" s="3" t="s">
        <v>39</v>
      </c>
      <c r="E91" s="4" t="s">
        <v>33</v>
      </c>
      <c r="F91" s="4" t="s">
        <v>34</v>
      </c>
      <c r="G91" s="4" t="s">
        <v>35</v>
      </c>
      <c r="H91" s="5" t="n">
        <f>12636</f>
        <v>12636.0</v>
      </c>
      <c r="I91" s="3" t="s">
        <v>39</v>
      </c>
      <c r="J91" s="4" t="s">
        <v>61</v>
      </c>
      <c r="K91" s="4" t="s">
        <v>62</v>
      </c>
      <c r="L91" s="4" t="s">
        <v>63</v>
      </c>
      <c r="M91" s="5" t="n">
        <f>8321</f>
        <v>8321.0</v>
      </c>
    </row>
    <row r="92">
      <c r="A92" s="3" t="s">
        <v>111</v>
      </c>
      <c r="B92" s="4" t="s">
        <v>112</v>
      </c>
      <c r="C92" s="4" t="s">
        <v>113</v>
      </c>
      <c r="D92" s="3" t="s">
        <v>46</v>
      </c>
      <c r="E92" s="4" t="s">
        <v>40</v>
      </c>
      <c r="F92" s="4" t="s">
        <v>41</v>
      </c>
      <c r="G92" s="4" t="s">
        <v>42</v>
      </c>
      <c r="H92" s="5" t="n">
        <f>10291</f>
        <v>10291.0</v>
      </c>
      <c r="I92" s="3" t="s">
        <v>46</v>
      </c>
      <c r="J92" s="4" t="s">
        <v>33</v>
      </c>
      <c r="K92" s="4" t="s">
        <v>34</v>
      </c>
      <c r="L92" s="4" t="s">
        <v>35</v>
      </c>
      <c r="M92" s="5" t="n">
        <f>8255</f>
        <v>8255.0</v>
      </c>
    </row>
    <row r="93">
      <c r="A93" s="3" t="s">
        <v>111</v>
      </c>
      <c r="B93" s="4" t="s">
        <v>112</v>
      </c>
      <c r="C93" s="4" t="s">
        <v>113</v>
      </c>
      <c r="D93" s="3" t="s">
        <v>50</v>
      </c>
      <c r="E93" s="4" t="s">
        <v>61</v>
      </c>
      <c r="F93" s="4" t="s">
        <v>62</v>
      </c>
      <c r="G93" s="4" t="s">
        <v>63</v>
      </c>
      <c r="H93" s="5" t="n">
        <f>9030</f>
        <v>9030.0</v>
      </c>
      <c r="I93" s="3" t="s">
        <v>50</v>
      </c>
      <c r="J93" s="4" t="s">
        <v>17</v>
      </c>
      <c r="K93" s="4" t="s">
        <v>18</v>
      </c>
      <c r="L93" s="4" t="s">
        <v>19</v>
      </c>
      <c r="M93" s="5" t="n">
        <f>8009</f>
        <v>8009.0</v>
      </c>
    </row>
    <row r="94">
      <c r="A94" s="3" t="s">
        <v>111</v>
      </c>
      <c r="B94" s="4" t="s">
        <v>112</v>
      </c>
      <c r="C94" s="4" t="s">
        <v>113</v>
      </c>
      <c r="D94" s="3" t="s">
        <v>54</v>
      </c>
      <c r="E94" s="4" t="s">
        <v>17</v>
      </c>
      <c r="F94" s="4" t="s">
        <v>18</v>
      </c>
      <c r="G94" s="4" t="s">
        <v>19</v>
      </c>
      <c r="H94" s="5" t="n">
        <f>8781</f>
        <v>8781.0</v>
      </c>
      <c r="I94" s="3" t="s">
        <v>54</v>
      </c>
      <c r="J94" s="4" t="s">
        <v>36</v>
      </c>
      <c r="K94" s="4" t="s">
        <v>37</v>
      </c>
      <c r="L94" s="4" t="s">
        <v>38</v>
      </c>
      <c r="M94" s="5" t="n">
        <f>7279</f>
        <v>7279.0</v>
      </c>
    </row>
    <row r="95">
      <c r="A95" s="3" t="s">
        <v>111</v>
      </c>
      <c r="B95" s="4" t="s">
        <v>112</v>
      </c>
      <c r="C95" s="4" t="s">
        <v>113</v>
      </c>
      <c r="D95" s="3" t="s">
        <v>55</v>
      </c>
      <c r="E95" s="4" t="s">
        <v>76</v>
      </c>
      <c r="F95" s="4" t="s">
        <v>77</v>
      </c>
      <c r="G95" s="4" t="s">
        <v>78</v>
      </c>
      <c r="H95" s="5" t="n">
        <f>6780</f>
        <v>6780.0</v>
      </c>
      <c r="I95" s="3" t="s">
        <v>55</v>
      </c>
      <c r="J95" s="4" t="s">
        <v>80</v>
      </c>
      <c r="K95" s="4" t="s">
        <v>81</v>
      </c>
      <c r="L95" s="4" t="s">
        <v>82</v>
      </c>
      <c r="M95" s="5" t="n">
        <f>6952</f>
        <v>6952.0</v>
      </c>
    </row>
    <row r="96">
      <c r="A96" s="3" t="s">
        <v>111</v>
      </c>
      <c r="B96" s="4" t="s">
        <v>112</v>
      </c>
      <c r="C96" s="4" t="s">
        <v>113</v>
      </c>
      <c r="D96" s="3" t="s">
        <v>59</v>
      </c>
      <c r="E96" s="4" t="s">
        <v>80</v>
      </c>
      <c r="F96" s="4" t="s">
        <v>81</v>
      </c>
      <c r="G96" s="4" t="s">
        <v>82</v>
      </c>
      <c r="H96" s="5" t="n">
        <f>5401</f>
        <v>5401.0</v>
      </c>
      <c r="I96" s="3" t="s">
        <v>59</v>
      </c>
      <c r="J96" s="4" t="s">
        <v>40</v>
      </c>
      <c r="K96" s="4" t="s">
        <v>41</v>
      </c>
      <c r="L96" s="4" t="s">
        <v>42</v>
      </c>
      <c r="M96" s="5" t="n">
        <f>6321</f>
        <v>6321.0</v>
      </c>
    </row>
    <row r="97">
      <c r="A97" s="3" t="s">
        <v>111</v>
      </c>
      <c r="B97" s="4" t="s">
        <v>112</v>
      </c>
      <c r="C97" s="4" t="s">
        <v>113</v>
      </c>
      <c r="D97" s="3" t="s">
        <v>60</v>
      </c>
      <c r="E97" s="4" t="s">
        <v>56</v>
      </c>
      <c r="F97" s="4" t="s">
        <v>57</v>
      </c>
      <c r="G97" s="4" t="s">
        <v>58</v>
      </c>
      <c r="H97" s="5" t="n">
        <f>3411</f>
        <v>3411.0</v>
      </c>
      <c r="I97" s="3" t="s">
        <v>60</v>
      </c>
      <c r="J97" s="4" t="s">
        <v>47</v>
      </c>
      <c r="K97" s="4" t="s">
        <v>48</v>
      </c>
      <c r="L97" s="4" t="s">
        <v>49</v>
      </c>
      <c r="M97" s="5" t="n">
        <f>4732</f>
        <v>4732.0</v>
      </c>
    </row>
    <row r="98">
      <c r="A98" s="3" t="s">
        <v>111</v>
      </c>
      <c r="B98" s="4" t="s">
        <v>112</v>
      </c>
      <c r="C98" s="4" t="s">
        <v>113</v>
      </c>
      <c r="D98" s="3" t="s">
        <v>67</v>
      </c>
      <c r="E98" s="4" t="s">
        <v>51</v>
      </c>
      <c r="F98" s="4" t="s">
        <v>52</v>
      </c>
      <c r="G98" s="4" t="s">
        <v>53</v>
      </c>
      <c r="H98" s="5" t="n">
        <f>1875</f>
        <v>1875.0</v>
      </c>
      <c r="I98" s="3" t="s">
        <v>67</v>
      </c>
      <c r="J98" s="4" t="s">
        <v>56</v>
      </c>
      <c r="K98" s="4" t="s">
        <v>57</v>
      </c>
      <c r="L98" s="4" t="s">
        <v>58</v>
      </c>
      <c r="M98" s="5" t="n">
        <f>2013</f>
        <v>2013.0</v>
      </c>
    </row>
    <row r="99">
      <c r="A99" s="3" t="s">
        <v>111</v>
      </c>
      <c r="B99" s="4" t="s">
        <v>112</v>
      </c>
      <c r="C99" s="4" t="s">
        <v>113</v>
      </c>
      <c r="D99" s="3" t="s">
        <v>71</v>
      </c>
      <c r="E99" s="4" t="s">
        <v>36</v>
      </c>
      <c r="F99" s="4" t="s">
        <v>37</v>
      </c>
      <c r="G99" s="4" t="s">
        <v>38</v>
      </c>
      <c r="H99" s="5" t="n">
        <f>1032</f>
        <v>1032.0</v>
      </c>
      <c r="I99" s="3" t="s">
        <v>71</v>
      </c>
      <c r="J99" s="4" t="s">
        <v>68</v>
      </c>
      <c r="K99" s="4" t="s">
        <v>69</v>
      </c>
      <c r="L99" s="4" t="s">
        <v>70</v>
      </c>
      <c r="M99" s="5" t="n">
        <f>1607</f>
        <v>1607.0</v>
      </c>
    </row>
    <row r="100">
      <c r="A100" s="3" t="s">
        <v>111</v>
      </c>
      <c r="B100" s="4" t="s">
        <v>112</v>
      </c>
      <c r="C100" s="4" t="s">
        <v>113</v>
      </c>
      <c r="D100" s="3" t="s">
        <v>75</v>
      </c>
      <c r="E100" s="4" t="s">
        <v>72</v>
      </c>
      <c r="F100" s="4" t="s">
        <v>73</v>
      </c>
      <c r="G100" s="4" t="s">
        <v>74</v>
      </c>
      <c r="H100" s="5" t="n">
        <f>936</f>
        <v>936.0</v>
      </c>
      <c r="I100" s="3" t="s">
        <v>75</v>
      </c>
      <c r="J100" s="4" t="s">
        <v>21</v>
      </c>
      <c r="K100" s="4" t="s">
        <v>22</v>
      </c>
      <c r="L100" s="4" t="s">
        <v>23</v>
      </c>
      <c r="M100" s="5" t="n">
        <f>924</f>
        <v>924.0</v>
      </c>
    </row>
    <row r="101">
      <c r="A101" s="3" t="s">
        <v>111</v>
      </c>
      <c r="B101" s="4" t="s">
        <v>112</v>
      </c>
      <c r="C101" s="4" t="s">
        <v>113</v>
      </c>
      <c r="D101" s="3" t="s">
        <v>79</v>
      </c>
      <c r="E101" s="4" t="s">
        <v>21</v>
      </c>
      <c r="F101" s="4" t="s">
        <v>22</v>
      </c>
      <c r="G101" s="4" t="s">
        <v>23</v>
      </c>
      <c r="H101" s="5" t="n">
        <f>924</f>
        <v>924.0</v>
      </c>
      <c r="I101" s="3" t="s">
        <v>79</v>
      </c>
      <c r="J101" s="4" t="s">
        <v>76</v>
      </c>
      <c r="K101" s="4" t="s">
        <v>77</v>
      </c>
      <c r="L101" s="4" t="s">
        <v>78</v>
      </c>
      <c r="M101" s="5" t="n">
        <f>401</f>
        <v>401.0</v>
      </c>
    </row>
    <row r="102">
      <c r="A102" s="3" t="s">
        <v>111</v>
      </c>
      <c r="B102" s="4" t="s">
        <v>112</v>
      </c>
      <c r="C102" s="4" t="s">
        <v>113</v>
      </c>
      <c r="D102" s="3" t="s">
        <v>83</v>
      </c>
      <c r="E102" s="4" t="s">
        <v>64</v>
      </c>
      <c r="F102" s="4" t="s">
        <v>65</v>
      </c>
      <c r="G102" s="4" t="s">
        <v>66</v>
      </c>
      <c r="H102" s="5" t="n">
        <f>77</f>
        <v>77.0</v>
      </c>
      <c r="I102" s="3" t="s">
        <v>83</v>
      </c>
      <c r="J102" s="4" t="s">
        <v>93</v>
      </c>
      <c r="K102" s="4" t="s">
        <v>94</v>
      </c>
      <c r="L102" s="4" t="s">
        <v>95</v>
      </c>
      <c r="M102" s="5" t="n">
        <f>49</f>
        <v>49.0</v>
      </c>
    </row>
    <row r="103">
      <c r="A103" s="3" t="s">
        <v>111</v>
      </c>
      <c r="B103" s="4" t="s">
        <v>112</v>
      </c>
      <c r="C103" s="4" t="s">
        <v>113</v>
      </c>
      <c r="D103" s="3" t="s">
        <v>84</v>
      </c>
      <c r="E103" s="4" t="s">
        <v>93</v>
      </c>
      <c r="F103" s="4" t="s">
        <v>94</v>
      </c>
      <c r="G103" s="4" t="s">
        <v>95</v>
      </c>
      <c r="H103" s="5" t="n">
        <f>49</f>
        <v>49.0</v>
      </c>
      <c r="I103" s="3" t="s">
        <v>84</v>
      </c>
      <c r="J103" s="4" t="s">
        <v>114</v>
      </c>
      <c r="K103" s="4" t="s">
        <v>115</v>
      </c>
      <c r="L103" s="4" t="s">
        <v>116</v>
      </c>
      <c r="M103" s="5" t="n">
        <f>10</f>
        <v>10.0</v>
      </c>
    </row>
    <row r="104">
      <c r="A104" s="3" t="s">
        <v>111</v>
      </c>
      <c r="B104" s="4" t="s">
        <v>112</v>
      </c>
      <c r="C104" s="4" t="s">
        <v>113</v>
      </c>
      <c r="D104" s="3" t="s">
        <v>98</v>
      </c>
      <c r="E104" s="4" t="s">
        <v>98</v>
      </c>
      <c r="F104" s="4" t="s">
        <v>98</v>
      </c>
      <c r="G104" s="4" t="s">
        <v>98</v>
      </c>
      <c r="H104" s="5" t="str">
        <f>"－"</f>
        <v>－</v>
      </c>
      <c r="I104" s="3" t="s">
        <v>88</v>
      </c>
      <c r="J104" s="4" t="s">
        <v>89</v>
      </c>
      <c r="K104" s="4" t="s">
        <v>90</v>
      </c>
      <c r="L104" s="4" t="s">
        <v>91</v>
      </c>
      <c r="M104" s="5" t="n">
        <f>3</f>
        <v>3.0</v>
      </c>
    </row>
    <row r="105">
      <c r="A105" s="3" t="s">
        <v>111</v>
      </c>
      <c r="B105" s="4" t="s">
        <v>117</v>
      </c>
      <c r="C105" s="4" t="s">
        <v>118</v>
      </c>
      <c r="D105" s="3" t="s">
        <v>16</v>
      </c>
      <c r="E105" s="4" t="s">
        <v>33</v>
      </c>
      <c r="F105" s="4" t="s">
        <v>34</v>
      </c>
      <c r="G105" s="4" t="s">
        <v>35</v>
      </c>
      <c r="H105" s="5" t="n">
        <f>1500</f>
        <v>1500.0</v>
      </c>
      <c r="I105" s="3" t="s">
        <v>16</v>
      </c>
      <c r="J105" s="4" t="s">
        <v>68</v>
      </c>
      <c r="K105" s="4" t="s">
        <v>69</v>
      </c>
      <c r="L105" s="4" t="s">
        <v>70</v>
      </c>
      <c r="M105" s="5" t="n">
        <f>3300</f>
        <v>3300.0</v>
      </c>
    </row>
    <row r="106">
      <c r="A106" s="3" t="s">
        <v>111</v>
      </c>
      <c r="B106" s="4" t="s">
        <v>117</v>
      </c>
      <c r="C106" s="4" t="s">
        <v>118</v>
      </c>
      <c r="D106" s="3" t="s">
        <v>20</v>
      </c>
      <c r="E106" s="4" t="s">
        <v>72</v>
      </c>
      <c r="F106" s="4" t="s">
        <v>73</v>
      </c>
      <c r="G106" s="4" t="s">
        <v>74</v>
      </c>
      <c r="H106" s="5" t="n">
        <f>1374</f>
        <v>1374.0</v>
      </c>
      <c r="I106" s="3" t="s">
        <v>20</v>
      </c>
      <c r="J106" s="4" t="s">
        <v>17</v>
      </c>
      <c r="K106" s="4" t="s">
        <v>18</v>
      </c>
      <c r="L106" s="4" t="s">
        <v>19</v>
      </c>
      <c r="M106" s="5" t="n">
        <f>800</f>
        <v>800.0</v>
      </c>
    </row>
    <row r="107">
      <c r="A107" s="3" t="s">
        <v>111</v>
      </c>
      <c r="B107" s="4" t="s">
        <v>117</v>
      </c>
      <c r="C107" s="4" t="s">
        <v>118</v>
      </c>
      <c r="D107" s="3" t="s">
        <v>24</v>
      </c>
      <c r="E107" s="4" t="s">
        <v>28</v>
      </c>
      <c r="F107" s="4" t="s">
        <v>29</v>
      </c>
      <c r="G107" s="4" t="s">
        <v>30</v>
      </c>
      <c r="H107" s="5" t="n">
        <f>1226</f>
        <v>1226.0</v>
      </c>
      <c r="I107" s="3" t="s">
        <v>24</v>
      </c>
      <c r="J107" s="4" t="s">
        <v>33</v>
      </c>
      <c r="K107" s="4" t="s">
        <v>34</v>
      </c>
      <c r="L107" s="4" t="s">
        <v>35</v>
      </c>
      <c r="M107" s="5" t="n">
        <f>300</f>
        <v>300.0</v>
      </c>
    </row>
    <row r="108">
      <c r="A108" s="3" t="s">
        <v>111</v>
      </c>
      <c r="B108" s="4" t="s">
        <v>117</v>
      </c>
      <c r="C108" s="4" t="s">
        <v>118</v>
      </c>
      <c r="D108" s="3" t="s">
        <v>31</v>
      </c>
      <c r="E108" s="4" t="s">
        <v>17</v>
      </c>
      <c r="F108" s="4" t="s">
        <v>18</v>
      </c>
      <c r="G108" s="4" t="s">
        <v>19</v>
      </c>
      <c r="H108" s="5" t="n">
        <f>200</f>
        <v>200.0</v>
      </c>
      <c r="I108" s="3" t="s">
        <v>98</v>
      </c>
      <c r="J108" s="4" t="s">
        <v>98</v>
      </c>
      <c r="K108" s="4" t="s">
        <v>98</v>
      </c>
      <c r="L108" s="4" t="s">
        <v>98</v>
      </c>
      <c r="M108" s="5" t="str">
        <f>"－"</f>
        <v>－</v>
      </c>
    </row>
    <row r="109">
      <c r="A109" s="3" t="s">
        <v>111</v>
      </c>
      <c r="B109" s="4" t="s">
        <v>117</v>
      </c>
      <c r="C109" s="4" t="s">
        <v>118</v>
      </c>
      <c r="D109" s="3" t="s">
        <v>32</v>
      </c>
      <c r="E109" s="4" t="s">
        <v>25</v>
      </c>
      <c r="F109" s="4" t="s">
        <v>26</v>
      </c>
      <c r="G109" s="4" t="s">
        <v>27</v>
      </c>
      <c r="H109" s="5" t="n">
        <f>100</f>
        <v>100.0</v>
      </c>
      <c r="I109" s="3" t="s">
        <v>98</v>
      </c>
      <c r="J109" s="4" t="s">
        <v>98</v>
      </c>
      <c r="K109" s="4" t="s">
        <v>98</v>
      </c>
      <c r="L109" s="4" t="s">
        <v>98</v>
      </c>
      <c r="M109" s="5" t="str">
        <f>"－"</f>
        <v>－</v>
      </c>
    </row>
    <row r="110">
      <c r="A110" s="3" t="s">
        <v>111</v>
      </c>
      <c r="B110" s="4" t="s">
        <v>119</v>
      </c>
      <c r="C110" s="4" t="s">
        <v>120</v>
      </c>
      <c r="D110" s="3" t="s">
        <v>16</v>
      </c>
      <c r="E110" s="4" t="s">
        <v>17</v>
      </c>
      <c r="F110" s="4" t="s">
        <v>18</v>
      </c>
      <c r="G110" s="4" t="s">
        <v>19</v>
      </c>
      <c r="H110" s="5" t="n">
        <f>400</f>
        <v>400.0</v>
      </c>
      <c r="I110" s="3" t="s">
        <v>16</v>
      </c>
      <c r="J110" s="4" t="s">
        <v>28</v>
      </c>
      <c r="K110" s="4" t="s">
        <v>29</v>
      </c>
      <c r="L110" s="4" t="s">
        <v>30</v>
      </c>
      <c r="M110" s="5" t="n">
        <f>500</f>
        <v>500.0</v>
      </c>
    </row>
    <row r="111">
      <c r="A111" s="3" t="s">
        <v>111</v>
      </c>
      <c r="B111" s="4" t="s">
        <v>119</v>
      </c>
      <c r="C111" s="4" t="s">
        <v>120</v>
      </c>
      <c r="D111" s="3" t="s">
        <v>20</v>
      </c>
      <c r="E111" s="4" t="s">
        <v>36</v>
      </c>
      <c r="F111" s="4" t="s">
        <v>37</v>
      </c>
      <c r="G111" s="4" t="s">
        <v>38</v>
      </c>
      <c r="H111" s="5" t="n">
        <f>100</f>
        <v>100.0</v>
      </c>
      <c r="I111" s="3" t="s">
        <v>98</v>
      </c>
      <c r="J111" s="4" t="s">
        <v>98</v>
      </c>
      <c r="K111" s="4" t="s">
        <v>98</v>
      </c>
      <c r="L111" s="4" t="s">
        <v>98</v>
      </c>
      <c r="M111" s="5" t="str">
        <f>"－"</f>
        <v>－</v>
      </c>
    </row>
    <row r="112">
      <c r="A112" s="3" t="s">
        <v>121</v>
      </c>
      <c r="B112" s="4" t="s">
        <v>122</v>
      </c>
      <c r="C112" s="4" t="s">
        <v>123</v>
      </c>
      <c r="D112" s="3" t="s">
        <v>16</v>
      </c>
      <c r="E112" s="4" t="s">
        <v>21</v>
      </c>
      <c r="F112" s="4" t="s">
        <v>22</v>
      </c>
      <c r="G112" s="4" t="s">
        <v>23</v>
      </c>
      <c r="H112" s="5" t="n">
        <f>391</f>
        <v>391.0</v>
      </c>
      <c r="I112" s="3" t="s">
        <v>16</v>
      </c>
      <c r="J112" s="4" t="s">
        <v>21</v>
      </c>
      <c r="K112" s="4" t="s">
        <v>22</v>
      </c>
      <c r="L112" s="4" t="s">
        <v>23</v>
      </c>
      <c r="M112" s="5" t="n">
        <f>391</f>
        <v>391.0</v>
      </c>
    </row>
    <row r="113">
      <c r="A113" s="3" t="s">
        <v>121</v>
      </c>
      <c r="B113" s="4" t="s">
        <v>122</v>
      </c>
      <c r="C113" s="4" t="s">
        <v>123</v>
      </c>
      <c r="D113" s="3" t="s">
        <v>20</v>
      </c>
      <c r="E113" s="4" t="s">
        <v>25</v>
      </c>
      <c r="F113" s="4" t="s">
        <v>26</v>
      </c>
      <c r="G113" s="4" t="s">
        <v>27</v>
      </c>
      <c r="H113" s="5" t="n">
        <f>310</f>
        <v>310.0</v>
      </c>
      <c r="I113" s="3" t="s">
        <v>20</v>
      </c>
      <c r="J113" s="4" t="s">
        <v>25</v>
      </c>
      <c r="K113" s="4" t="s">
        <v>26</v>
      </c>
      <c r="L113" s="4" t="s">
        <v>27</v>
      </c>
      <c r="M113" s="5" t="n">
        <f>310</f>
        <v>310.0</v>
      </c>
    </row>
    <row r="114">
      <c r="A114" s="3" t="s">
        <v>121</v>
      </c>
      <c r="B114" s="4" t="s">
        <v>122</v>
      </c>
      <c r="C114" s="4" t="s">
        <v>123</v>
      </c>
      <c r="D114" s="3" t="s">
        <v>24</v>
      </c>
      <c r="E114" s="4" t="s">
        <v>43</v>
      </c>
      <c r="F114" s="4" t="s">
        <v>44</v>
      </c>
      <c r="G114" s="4" t="s">
        <v>45</v>
      </c>
      <c r="H114" s="5" t="n">
        <f>200</f>
        <v>200.0</v>
      </c>
      <c r="I114" s="3" t="s">
        <v>24</v>
      </c>
      <c r="J114" s="4" t="s">
        <v>76</v>
      </c>
      <c r="K114" s="4" t="s">
        <v>77</v>
      </c>
      <c r="L114" s="4" t="s">
        <v>78</v>
      </c>
      <c r="M114" s="5" t="n">
        <f>200</f>
        <v>200.0</v>
      </c>
    </row>
    <row r="115">
      <c r="A115" s="3" t="s">
        <v>121</v>
      </c>
      <c r="B115" s="4" t="s">
        <v>122</v>
      </c>
      <c r="C115" s="4" t="s">
        <v>123</v>
      </c>
      <c r="D115" s="3" t="s">
        <v>31</v>
      </c>
      <c r="E115" s="4" t="s">
        <v>17</v>
      </c>
      <c r="F115" s="4" t="s">
        <v>18</v>
      </c>
      <c r="G115" s="4" t="s">
        <v>19</v>
      </c>
      <c r="H115" s="5" t="n">
        <f>100</f>
        <v>100.0</v>
      </c>
      <c r="I115" s="3" t="s">
        <v>31</v>
      </c>
      <c r="J115" s="4" t="s">
        <v>47</v>
      </c>
      <c r="K115" s="4" t="s">
        <v>48</v>
      </c>
      <c r="L115" s="4" t="s">
        <v>49</v>
      </c>
      <c r="M115" s="5" t="n">
        <f>100</f>
        <v>100.0</v>
      </c>
    </row>
    <row r="116">
      <c r="A116" s="3" t="s">
        <v>121</v>
      </c>
      <c r="B116" s="4" t="s">
        <v>124</v>
      </c>
      <c r="C116" s="4" t="s">
        <v>125</v>
      </c>
      <c r="D116" s="3" t="s">
        <v>16</v>
      </c>
      <c r="E116" s="4" t="s">
        <v>25</v>
      </c>
      <c r="F116" s="4" t="s">
        <v>26</v>
      </c>
      <c r="G116" s="4" t="s">
        <v>27</v>
      </c>
      <c r="H116" s="5" t="n">
        <f>204</f>
        <v>204.0</v>
      </c>
      <c r="I116" s="3" t="s">
        <v>16</v>
      </c>
      <c r="J116" s="4" t="s">
        <v>25</v>
      </c>
      <c r="K116" s="4" t="s">
        <v>26</v>
      </c>
      <c r="L116" s="4" t="s">
        <v>27</v>
      </c>
      <c r="M116" s="5" t="n">
        <f>204</f>
        <v>204.0</v>
      </c>
    </row>
    <row r="117">
      <c r="A117" s="3" t="s">
        <v>121</v>
      </c>
      <c r="B117" s="4" t="s">
        <v>124</v>
      </c>
      <c r="C117" s="4" t="s">
        <v>125</v>
      </c>
      <c r="D117" s="3" t="s">
        <v>20</v>
      </c>
      <c r="E117" s="4" t="s">
        <v>21</v>
      </c>
      <c r="F117" s="4" t="s">
        <v>22</v>
      </c>
      <c r="G117" s="4" t="s">
        <v>23</v>
      </c>
      <c r="H117" s="5" t="n">
        <f>44</f>
        <v>44.0</v>
      </c>
      <c r="I117" s="3" t="s">
        <v>20</v>
      </c>
      <c r="J117" s="4" t="s">
        <v>21</v>
      </c>
      <c r="K117" s="4" t="s">
        <v>22</v>
      </c>
      <c r="L117" s="4" t="s">
        <v>23</v>
      </c>
      <c r="M117" s="5" t="n">
        <f>44</f>
        <v>44.0</v>
      </c>
    </row>
    <row r="118">
      <c r="A118" s="3" t="s">
        <v>121</v>
      </c>
      <c r="B118" s="4" t="s">
        <v>126</v>
      </c>
      <c r="C118" s="4" t="s">
        <v>127</v>
      </c>
      <c r="D118" s="3" t="s">
        <v>16</v>
      </c>
      <c r="E118" s="4" t="s">
        <v>17</v>
      </c>
      <c r="F118" s="4" t="s">
        <v>18</v>
      </c>
      <c r="G118" s="4" t="s">
        <v>19</v>
      </c>
      <c r="H118" s="5" t="n">
        <f>1300</f>
        <v>1300.0</v>
      </c>
      <c r="I118" s="3" t="s">
        <v>16</v>
      </c>
      <c r="J118" s="4" t="s">
        <v>28</v>
      </c>
      <c r="K118" s="4" t="s">
        <v>29</v>
      </c>
      <c r="L118" s="4" t="s">
        <v>30</v>
      </c>
      <c r="M118" s="5" t="n">
        <f>1339</f>
        <v>1339.0</v>
      </c>
    </row>
    <row r="119">
      <c r="A119" s="3" t="s">
        <v>121</v>
      </c>
      <c r="B119" s="4" t="s">
        <v>126</v>
      </c>
      <c r="C119" s="4" t="s">
        <v>127</v>
      </c>
      <c r="D119" s="3" t="s">
        <v>20</v>
      </c>
      <c r="E119" s="4" t="s">
        <v>21</v>
      </c>
      <c r="F119" s="4" t="s">
        <v>22</v>
      </c>
      <c r="G119" s="4" t="s">
        <v>23</v>
      </c>
      <c r="H119" s="5" t="n">
        <f>666</f>
        <v>666.0</v>
      </c>
      <c r="I119" s="3" t="s">
        <v>20</v>
      </c>
      <c r="J119" s="4" t="s">
        <v>21</v>
      </c>
      <c r="K119" s="4" t="s">
        <v>22</v>
      </c>
      <c r="L119" s="4" t="s">
        <v>23</v>
      </c>
      <c r="M119" s="5" t="n">
        <f>666</f>
        <v>666.0</v>
      </c>
    </row>
    <row r="120">
      <c r="A120" s="3" t="s">
        <v>121</v>
      </c>
      <c r="B120" s="4" t="s">
        <v>126</v>
      </c>
      <c r="C120" s="4" t="s">
        <v>127</v>
      </c>
      <c r="D120" s="3" t="s">
        <v>24</v>
      </c>
      <c r="E120" s="4" t="s">
        <v>61</v>
      </c>
      <c r="F120" s="4" t="s">
        <v>62</v>
      </c>
      <c r="G120" s="4" t="s">
        <v>63</v>
      </c>
      <c r="H120" s="5" t="n">
        <f>500</f>
        <v>500.0</v>
      </c>
      <c r="I120" s="3" t="s">
        <v>24</v>
      </c>
      <c r="J120" s="4" t="s">
        <v>17</v>
      </c>
      <c r="K120" s="4" t="s">
        <v>18</v>
      </c>
      <c r="L120" s="4" t="s">
        <v>19</v>
      </c>
      <c r="M120" s="5" t="n">
        <f>550</f>
        <v>550.0</v>
      </c>
    </row>
    <row r="121">
      <c r="A121" s="3" t="s">
        <v>121</v>
      </c>
      <c r="B121" s="4" t="s">
        <v>126</v>
      </c>
      <c r="C121" s="4" t="s">
        <v>127</v>
      </c>
      <c r="D121" s="3" t="s">
        <v>31</v>
      </c>
      <c r="E121" s="4" t="s">
        <v>28</v>
      </c>
      <c r="F121" s="4" t="s">
        <v>29</v>
      </c>
      <c r="G121" s="4" t="s">
        <v>30</v>
      </c>
      <c r="H121" s="5" t="n">
        <f>339</f>
        <v>339.0</v>
      </c>
      <c r="I121" s="3" t="s">
        <v>31</v>
      </c>
      <c r="J121" s="4" t="s">
        <v>76</v>
      </c>
      <c r="K121" s="4" t="s">
        <v>77</v>
      </c>
      <c r="L121" s="4" t="s">
        <v>78</v>
      </c>
      <c r="M121" s="5" t="n">
        <f>300</f>
        <v>300.0</v>
      </c>
    </row>
    <row r="122">
      <c r="A122" s="3" t="s">
        <v>121</v>
      </c>
      <c r="B122" s="4" t="s">
        <v>126</v>
      </c>
      <c r="C122" s="4" t="s">
        <v>127</v>
      </c>
      <c r="D122" s="3" t="s">
        <v>32</v>
      </c>
      <c r="E122" s="4" t="s">
        <v>76</v>
      </c>
      <c r="F122" s="4" t="s">
        <v>77</v>
      </c>
      <c r="G122" s="4" t="s">
        <v>78</v>
      </c>
      <c r="H122" s="5" t="n">
        <f>300</f>
        <v>300.0</v>
      </c>
      <c r="I122" s="3" t="s">
        <v>32</v>
      </c>
      <c r="J122" s="4" t="s">
        <v>33</v>
      </c>
      <c r="K122" s="4" t="s">
        <v>34</v>
      </c>
      <c r="L122" s="4" t="s">
        <v>35</v>
      </c>
      <c r="M122" s="5" t="n">
        <f>200</f>
        <v>200.0</v>
      </c>
    </row>
    <row r="123">
      <c r="A123" s="3" t="s">
        <v>121</v>
      </c>
      <c r="B123" s="4" t="s">
        <v>126</v>
      </c>
      <c r="C123" s="4" t="s">
        <v>127</v>
      </c>
      <c r="D123" s="3" t="s">
        <v>39</v>
      </c>
      <c r="E123" s="4" t="s">
        <v>43</v>
      </c>
      <c r="F123" s="4" t="s">
        <v>44</v>
      </c>
      <c r="G123" s="4" t="s">
        <v>45</v>
      </c>
      <c r="H123" s="5" t="n">
        <f>100</f>
        <v>100.0</v>
      </c>
      <c r="I123" s="3" t="s">
        <v>39</v>
      </c>
      <c r="J123" s="4" t="s">
        <v>61</v>
      </c>
      <c r="K123" s="4" t="s">
        <v>62</v>
      </c>
      <c r="L123" s="4" t="s">
        <v>63</v>
      </c>
      <c r="M123" s="5" t="n">
        <f>150</f>
        <v>150.0</v>
      </c>
    </row>
    <row r="124">
      <c r="A124" s="3" t="s">
        <v>121</v>
      </c>
      <c r="B124" s="4" t="s">
        <v>126</v>
      </c>
      <c r="C124" s="4" t="s">
        <v>127</v>
      </c>
      <c r="D124" s="3" t="s">
        <v>39</v>
      </c>
      <c r="E124" s="4" t="s">
        <v>33</v>
      </c>
      <c r="F124" s="4" t="s">
        <v>34</v>
      </c>
      <c r="G124" s="4" t="s">
        <v>35</v>
      </c>
      <c r="H124" s="5" t="n">
        <f>100</f>
        <v>100.0</v>
      </c>
      <c r="I124" s="3" t="s">
        <v>46</v>
      </c>
      <c r="J124" s="4" t="s">
        <v>47</v>
      </c>
      <c r="K124" s="4" t="s">
        <v>48</v>
      </c>
      <c r="L124" s="4" t="s">
        <v>49</v>
      </c>
      <c r="M124" s="5" t="n">
        <f>100</f>
        <v>100.0</v>
      </c>
    </row>
    <row r="125">
      <c r="A125" s="3" t="s">
        <v>121</v>
      </c>
      <c r="B125" s="4" t="s">
        <v>126</v>
      </c>
      <c r="C125" s="4" t="s">
        <v>127</v>
      </c>
      <c r="D125" s="3" t="s">
        <v>50</v>
      </c>
      <c r="E125" s="4" t="s">
        <v>51</v>
      </c>
      <c r="F125" s="4" t="s">
        <v>52</v>
      </c>
      <c r="G125" s="4" t="s">
        <v>53</v>
      </c>
      <c r="H125" s="5" t="n">
        <f>20</f>
        <v>20.0</v>
      </c>
      <c r="I125" s="3" t="s">
        <v>50</v>
      </c>
      <c r="J125" s="4" t="s">
        <v>51</v>
      </c>
      <c r="K125" s="4" t="s">
        <v>52</v>
      </c>
      <c r="L125" s="4" t="s">
        <v>53</v>
      </c>
      <c r="M125" s="5" t="n">
        <f>20</f>
        <v>20.0</v>
      </c>
    </row>
    <row r="126">
      <c r="A126" s="3" t="s">
        <v>121</v>
      </c>
      <c r="B126" s="4" t="s">
        <v>128</v>
      </c>
      <c r="C126" s="4" t="s">
        <v>129</v>
      </c>
      <c r="D126" s="3" t="s">
        <v>16</v>
      </c>
      <c r="E126" s="4" t="s">
        <v>40</v>
      </c>
      <c r="F126" s="4" t="s">
        <v>41</v>
      </c>
      <c r="G126" s="4" t="s">
        <v>42</v>
      </c>
      <c r="H126" s="5" t="n">
        <f>150</f>
        <v>150.0</v>
      </c>
      <c r="I126" s="3" t="s">
        <v>16</v>
      </c>
      <c r="J126" s="4" t="s">
        <v>76</v>
      </c>
      <c r="K126" s="4" t="s">
        <v>77</v>
      </c>
      <c r="L126" s="4" t="s">
        <v>78</v>
      </c>
      <c r="M126" s="5" t="n">
        <f>150</f>
        <v>150.0</v>
      </c>
    </row>
    <row r="127">
      <c r="A127" s="3" t="s">
        <v>121</v>
      </c>
      <c r="B127" s="4" t="s">
        <v>128</v>
      </c>
      <c r="C127" s="4" t="s">
        <v>129</v>
      </c>
      <c r="D127" s="3" t="s">
        <v>20</v>
      </c>
      <c r="E127" s="4" t="s">
        <v>21</v>
      </c>
      <c r="F127" s="4" t="s">
        <v>22</v>
      </c>
      <c r="G127" s="4" t="s">
        <v>23</v>
      </c>
      <c r="H127" s="5" t="n">
        <f>59</f>
        <v>59.0</v>
      </c>
      <c r="I127" s="3" t="s">
        <v>20</v>
      </c>
      <c r="J127" s="4" t="s">
        <v>21</v>
      </c>
      <c r="K127" s="4" t="s">
        <v>22</v>
      </c>
      <c r="L127" s="4" t="s">
        <v>23</v>
      </c>
      <c r="M127" s="5" t="n">
        <f>59</f>
        <v>59.0</v>
      </c>
    </row>
    <row r="128">
      <c r="A128" s="3" t="s">
        <v>121</v>
      </c>
      <c r="B128" s="4" t="s">
        <v>128</v>
      </c>
      <c r="C128" s="4" t="s">
        <v>129</v>
      </c>
      <c r="D128" s="3" t="s">
        <v>24</v>
      </c>
      <c r="E128" s="4" t="s">
        <v>51</v>
      </c>
      <c r="F128" s="4" t="s">
        <v>52</v>
      </c>
      <c r="G128" s="4" t="s">
        <v>53</v>
      </c>
      <c r="H128" s="5" t="n">
        <f>10</f>
        <v>10.0</v>
      </c>
      <c r="I128" s="3" t="s">
        <v>24</v>
      </c>
      <c r="J128" s="4" t="s">
        <v>51</v>
      </c>
      <c r="K128" s="4" t="s">
        <v>52</v>
      </c>
      <c r="L128" s="4" t="s">
        <v>53</v>
      </c>
      <c r="M128" s="5" t="n">
        <f>10</f>
        <v>10.0</v>
      </c>
    </row>
    <row r="129">
      <c r="A129" s="3" t="s">
        <v>121</v>
      </c>
      <c r="B129" s="4" t="s">
        <v>128</v>
      </c>
      <c r="C129" s="4" t="s">
        <v>129</v>
      </c>
      <c r="D129" s="3" t="s">
        <v>24</v>
      </c>
      <c r="E129" s="4" t="s">
        <v>17</v>
      </c>
      <c r="F129" s="4" t="s">
        <v>18</v>
      </c>
      <c r="G129" s="4" t="s">
        <v>19</v>
      </c>
      <c r="H129" s="5" t="n">
        <f>10</f>
        <v>10.0</v>
      </c>
      <c r="I129" s="3" t="s">
        <v>24</v>
      </c>
      <c r="J129" s="4" t="s">
        <v>68</v>
      </c>
      <c r="K129" s="4" t="s">
        <v>69</v>
      </c>
      <c r="L129" s="4" t="s">
        <v>70</v>
      </c>
      <c r="M129" s="5" t="n">
        <f>10</f>
        <v>10.0</v>
      </c>
    </row>
    <row r="130">
      <c r="A130" s="3" t="s">
        <v>121</v>
      </c>
      <c r="B130" s="4" t="s">
        <v>130</v>
      </c>
      <c r="C130" s="4" t="s">
        <v>131</v>
      </c>
      <c r="D130" s="3" t="s">
        <v>16</v>
      </c>
      <c r="E130" s="4" t="s">
        <v>21</v>
      </c>
      <c r="F130" s="4" t="s">
        <v>22</v>
      </c>
      <c r="G130" s="4" t="s">
        <v>23</v>
      </c>
      <c r="H130" s="5" t="n">
        <f>141</f>
        <v>141.0</v>
      </c>
      <c r="I130" s="3" t="s">
        <v>16</v>
      </c>
      <c r="J130" s="4" t="s">
        <v>21</v>
      </c>
      <c r="K130" s="4" t="s">
        <v>22</v>
      </c>
      <c r="L130" s="4" t="s">
        <v>23</v>
      </c>
      <c r="M130" s="5" t="n">
        <f>141</f>
        <v>141.0</v>
      </c>
    </row>
    <row r="131">
      <c r="A131" s="3" t="s">
        <v>121</v>
      </c>
      <c r="B131" s="4" t="s">
        <v>132</v>
      </c>
      <c r="C131" s="4" t="s">
        <v>133</v>
      </c>
      <c r="D131" s="3" t="s">
        <v>16</v>
      </c>
      <c r="E131" s="4" t="s">
        <v>21</v>
      </c>
      <c r="F131" s="4" t="s">
        <v>22</v>
      </c>
      <c r="G131" s="4" t="s">
        <v>23</v>
      </c>
      <c r="H131" s="5" t="n">
        <f>18</f>
        <v>18.0</v>
      </c>
      <c r="I131" s="3" t="s">
        <v>16</v>
      </c>
      <c r="J131" s="4" t="s">
        <v>21</v>
      </c>
      <c r="K131" s="4" t="s">
        <v>22</v>
      </c>
      <c r="L131" s="4" t="s">
        <v>23</v>
      </c>
      <c r="M131" s="5" t="n">
        <f>18</f>
        <v>18.0</v>
      </c>
    </row>
    <row r="132">
      <c r="A132" s="3" t="s">
        <v>121</v>
      </c>
      <c r="B132" s="4" t="s">
        <v>134</v>
      </c>
      <c r="C132" s="4" t="s">
        <v>135</v>
      </c>
      <c r="D132" s="3" t="s">
        <v>16</v>
      </c>
      <c r="E132" s="4" t="s">
        <v>17</v>
      </c>
      <c r="F132" s="4" t="s">
        <v>18</v>
      </c>
      <c r="G132" s="4" t="s">
        <v>19</v>
      </c>
      <c r="H132" s="5" t="n">
        <f>1825</f>
        <v>1825.0</v>
      </c>
      <c r="I132" s="3" t="s">
        <v>16</v>
      </c>
      <c r="J132" s="4" t="s">
        <v>17</v>
      </c>
      <c r="K132" s="4" t="s">
        <v>18</v>
      </c>
      <c r="L132" s="4" t="s">
        <v>19</v>
      </c>
      <c r="M132" s="5" t="n">
        <f>3200</f>
        <v>3200.0</v>
      </c>
    </row>
    <row r="133">
      <c r="A133" s="3" t="s">
        <v>121</v>
      </c>
      <c r="B133" s="4" t="s">
        <v>134</v>
      </c>
      <c r="C133" s="4" t="s">
        <v>135</v>
      </c>
      <c r="D133" s="3" t="s">
        <v>20</v>
      </c>
      <c r="E133" s="4" t="s">
        <v>28</v>
      </c>
      <c r="F133" s="4" t="s">
        <v>29</v>
      </c>
      <c r="G133" s="4" t="s">
        <v>30</v>
      </c>
      <c r="H133" s="5" t="n">
        <f>1350</f>
        <v>1350.0</v>
      </c>
      <c r="I133" s="3" t="s">
        <v>20</v>
      </c>
      <c r="J133" s="4" t="s">
        <v>33</v>
      </c>
      <c r="K133" s="4" t="s">
        <v>34</v>
      </c>
      <c r="L133" s="4" t="s">
        <v>35</v>
      </c>
      <c r="M133" s="5" t="n">
        <f>1034</f>
        <v>1034.0</v>
      </c>
    </row>
    <row r="134">
      <c r="A134" s="3" t="s">
        <v>121</v>
      </c>
      <c r="B134" s="4" t="s">
        <v>134</v>
      </c>
      <c r="C134" s="4" t="s">
        <v>135</v>
      </c>
      <c r="D134" s="3" t="s">
        <v>24</v>
      </c>
      <c r="E134" s="4" t="s">
        <v>33</v>
      </c>
      <c r="F134" s="4" t="s">
        <v>34</v>
      </c>
      <c r="G134" s="4" t="s">
        <v>35</v>
      </c>
      <c r="H134" s="5" t="n">
        <f>1034</f>
        <v>1034.0</v>
      </c>
      <c r="I134" s="3" t="s">
        <v>24</v>
      </c>
      <c r="J134" s="4" t="s">
        <v>25</v>
      </c>
      <c r="K134" s="4" t="s">
        <v>26</v>
      </c>
      <c r="L134" s="4" t="s">
        <v>27</v>
      </c>
      <c r="M134" s="5" t="n">
        <f>450</f>
        <v>450.0</v>
      </c>
    </row>
    <row r="135">
      <c r="A135" s="3" t="s">
        <v>121</v>
      </c>
      <c r="B135" s="4" t="s">
        <v>134</v>
      </c>
      <c r="C135" s="4" t="s">
        <v>135</v>
      </c>
      <c r="D135" s="3" t="s">
        <v>31</v>
      </c>
      <c r="E135" s="4" t="s">
        <v>36</v>
      </c>
      <c r="F135" s="4" t="s">
        <v>37</v>
      </c>
      <c r="G135" s="4" t="s">
        <v>38</v>
      </c>
      <c r="H135" s="5" t="n">
        <f>505</f>
        <v>505.0</v>
      </c>
      <c r="I135" s="3" t="s">
        <v>31</v>
      </c>
      <c r="J135" s="4" t="s">
        <v>93</v>
      </c>
      <c r="K135" s="4" t="s">
        <v>94</v>
      </c>
      <c r="L135" s="4" t="s">
        <v>95</v>
      </c>
      <c r="M135" s="5" t="n">
        <f>300</f>
        <v>300.0</v>
      </c>
    </row>
    <row r="136">
      <c r="A136" s="3" t="s">
        <v>121</v>
      </c>
      <c r="B136" s="4" t="s">
        <v>134</v>
      </c>
      <c r="C136" s="4" t="s">
        <v>135</v>
      </c>
      <c r="D136" s="3" t="s">
        <v>32</v>
      </c>
      <c r="E136" s="4" t="s">
        <v>56</v>
      </c>
      <c r="F136" s="4" t="s">
        <v>57</v>
      </c>
      <c r="G136" s="4" t="s">
        <v>58</v>
      </c>
      <c r="H136" s="5" t="n">
        <f>350</f>
        <v>350.0</v>
      </c>
      <c r="I136" s="3" t="s">
        <v>32</v>
      </c>
      <c r="J136" s="4" t="s">
        <v>21</v>
      </c>
      <c r="K136" s="4" t="s">
        <v>22</v>
      </c>
      <c r="L136" s="4" t="s">
        <v>23</v>
      </c>
      <c r="M136" s="5" t="n">
        <f>255</f>
        <v>255.0</v>
      </c>
    </row>
    <row r="137">
      <c r="A137" s="3" t="s">
        <v>121</v>
      </c>
      <c r="B137" s="4" t="s">
        <v>134</v>
      </c>
      <c r="C137" s="4" t="s">
        <v>135</v>
      </c>
      <c r="D137" s="3" t="s">
        <v>39</v>
      </c>
      <c r="E137" s="4" t="s">
        <v>21</v>
      </c>
      <c r="F137" s="4" t="s">
        <v>22</v>
      </c>
      <c r="G137" s="4" t="s">
        <v>23</v>
      </c>
      <c r="H137" s="5" t="n">
        <f>255</f>
        <v>255.0</v>
      </c>
      <c r="I137" s="3" t="s">
        <v>39</v>
      </c>
      <c r="J137" s="4" t="s">
        <v>76</v>
      </c>
      <c r="K137" s="4" t="s">
        <v>77</v>
      </c>
      <c r="L137" s="4" t="s">
        <v>78</v>
      </c>
      <c r="M137" s="5" t="n">
        <f>240</f>
        <v>240.0</v>
      </c>
    </row>
    <row r="138">
      <c r="A138" s="3" t="s">
        <v>121</v>
      </c>
      <c r="B138" s="4" t="s">
        <v>134</v>
      </c>
      <c r="C138" s="4" t="s">
        <v>135</v>
      </c>
      <c r="D138" s="3" t="s">
        <v>46</v>
      </c>
      <c r="E138" s="4" t="s">
        <v>25</v>
      </c>
      <c r="F138" s="4" t="s">
        <v>26</v>
      </c>
      <c r="G138" s="4" t="s">
        <v>27</v>
      </c>
      <c r="H138" s="5" t="n">
        <f>200</f>
        <v>200.0</v>
      </c>
      <c r="I138" s="3" t="s">
        <v>46</v>
      </c>
      <c r="J138" s="4" t="s">
        <v>72</v>
      </c>
      <c r="K138" s="4" t="s">
        <v>73</v>
      </c>
      <c r="L138" s="4" t="s">
        <v>74</v>
      </c>
      <c r="M138" s="5" t="n">
        <f>150</f>
        <v>150.0</v>
      </c>
    </row>
    <row r="139">
      <c r="A139" s="3" t="s">
        <v>121</v>
      </c>
      <c r="B139" s="4" t="s">
        <v>134</v>
      </c>
      <c r="C139" s="4" t="s">
        <v>135</v>
      </c>
      <c r="D139" s="3" t="s">
        <v>46</v>
      </c>
      <c r="E139" s="4" t="s">
        <v>93</v>
      </c>
      <c r="F139" s="4" t="s">
        <v>94</v>
      </c>
      <c r="G139" s="4" t="s">
        <v>95</v>
      </c>
      <c r="H139" s="5" t="n">
        <f>200</f>
        <v>200.0</v>
      </c>
      <c r="I139" s="3" t="s">
        <v>50</v>
      </c>
      <c r="J139" s="4" t="s">
        <v>43</v>
      </c>
      <c r="K139" s="4" t="s">
        <v>44</v>
      </c>
      <c r="L139" s="4" t="s">
        <v>45</v>
      </c>
      <c r="M139" s="5" t="n">
        <f>100</f>
        <v>100.0</v>
      </c>
    </row>
    <row r="140">
      <c r="A140" s="3" t="s">
        <v>121</v>
      </c>
      <c r="B140" s="4" t="s">
        <v>134</v>
      </c>
      <c r="C140" s="4" t="s">
        <v>135</v>
      </c>
      <c r="D140" s="3" t="s">
        <v>54</v>
      </c>
      <c r="E140" s="4" t="s">
        <v>76</v>
      </c>
      <c r="F140" s="4" t="s">
        <v>77</v>
      </c>
      <c r="G140" s="4" t="s">
        <v>78</v>
      </c>
      <c r="H140" s="5" t="n">
        <f>140</f>
        <v>140.0</v>
      </c>
      <c r="I140" s="3" t="s">
        <v>50</v>
      </c>
      <c r="J140" s="4" t="s">
        <v>68</v>
      </c>
      <c r="K140" s="4" t="s">
        <v>69</v>
      </c>
      <c r="L140" s="4" t="s">
        <v>70</v>
      </c>
      <c r="M140" s="5" t="n">
        <f>100</f>
        <v>100.0</v>
      </c>
    </row>
    <row r="141">
      <c r="A141" s="3" t="s">
        <v>121</v>
      </c>
      <c r="B141" s="4" t="s">
        <v>134</v>
      </c>
      <c r="C141" s="4" t="s">
        <v>135</v>
      </c>
      <c r="D141" s="3" t="s">
        <v>55</v>
      </c>
      <c r="E141" s="4" t="s">
        <v>61</v>
      </c>
      <c r="F141" s="4" t="s">
        <v>62</v>
      </c>
      <c r="G141" s="4" t="s">
        <v>63</v>
      </c>
      <c r="H141" s="5" t="n">
        <f>100</f>
        <v>100.0</v>
      </c>
      <c r="I141" s="3" t="s">
        <v>55</v>
      </c>
      <c r="J141" s="4" t="s">
        <v>36</v>
      </c>
      <c r="K141" s="4" t="s">
        <v>37</v>
      </c>
      <c r="L141" s="4" t="s">
        <v>38</v>
      </c>
      <c r="M141" s="5" t="n">
        <f>80</f>
        <v>80.0</v>
      </c>
    </row>
    <row r="142">
      <c r="A142" s="3" t="s">
        <v>121</v>
      </c>
      <c r="B142" s="4" t="s">
        <v>134</v>
      </c>
      <c r="C142" s="4" t="s">
        <v>135</v>
      </c>
      <c r="D142" s="3" t="s">
        <v>98</v>
      </c>
      <c r="E142" s="4" t="s">
        <v>98</v>
      </c>
      <c r="F142" s="4" t="s">
        <v>98</v>
      </c>
      <c r="G142" s="4" t="s">
        <v>98</v>
      </c>
      <c r="H142" s="5" t="str">
        <f>"－"</f>
        <v>－</v>
      </c>
      <c r="I142" s="3" t="s">
        <v>59</v>
      </c>
      <c r="J142" s="4" t="s">
        <v>61</v>
      </c>
      <c r="K142" s="4" t="s">
        <v>62</v>
      </c>
      <c r="L142" s="4" t="s">
        <v>63</v>
      </c>
      <c r="M142" s="5" t="n">
        <f>50</f>
        <v>50.0</v>
      </c>
    </row>
    <row r="143">
      <c r="A143" s="3" t="s">
        <v>121</v>
      </c>
      <c r="B143" s="4" t="s">
        <v>136</v>
      </c>
      <c r="C143" s="4" t="s">
        <v>137</v>
      </c>
      <c r="D143" s="3" t="s">
        <v>16</v>
      </c>
      <c r="E143" s="4" t="s">
        <v>51</v>
      </c>
      <c r="F143" s="4" t="s">
        <v>52</v>
      </c>
      <c r="G143" s="4" t="s">
        <v>53</v>
      </c>
      <c r="H143" s="5" t="n">
        <f>20</f>
        <v>20.0</v>
      </c>
      <c r="I143" s="3" t="s">
        <v>16</v>
      </c>
      <c r="J143" s="4" t="s">
        <v>51</v>
      </c>
      <c r="K143" s="4" t="s">
        <v>52</v>
      </c>
      <c r="L143" s="4" t="s">
        <v>53</v>
      </c>
      <c r="M143" s="5" t="n">
        <f>20</f>
        <v>20.0</v>
      </c>
    </row>
    <row r="144">
      <c r="A144" s="3" t="s">
        <v>121</v>
      </c>
      <c r="B144" s="4" t="s">
        <v>136</v>
      </c>
      <c r="C144" s="4" t="s">
        <v>137</v>
      </c>
      <c r="D144" s="3" t="s">
        <v>20</v>
      </c>
      <c r="E144" s="4" t="s">
        <v>21</v>
      </c>
      <c r="F144" s="4" t="s">
        <v>22</v>
      </c>
      <c r="G144" s="4" t="s">
        <v>23</v>
      </c>
      <c r="H144" s="5" t="n">
        <f>12</f>
        <v>12.0</v>
      </c>
      <c r="I144" s="3" t="s">
        <v>20</v>
      </c>
      <c r="J144" s="4" t="s">
        <v>21</v>
      </c>
      <c r="K144" s="4" t="s">
        <v>22</v>
      </c>
      <c r="L144" s="4" t="s">
        <v>23</v>
      </c>
      <c r="M144" s="5" t="n">
        <f>12</f>
        <v>12.0</v>
      </c>
    </row>
    <row r="145">
      <c r="A145" s="3" t="s">
        <v>121</v>
      </c>
      <c r="B145" s="4" t="s">
        <v>138</v>
      </c>
      <c r="C145" s="4" t="s">
        <v>139</v>
      </c>
      <c r="D145" s="3" t="s">
        <v>16</v>
      </c>
      <c r="E145" s="4" t="s">
        <v>56</v>
      </c>
      <c r="F145" s="4" t="s">
        <v>57</v>
      </c>
      <c r="G145" s="4" t="s">
        <v>58</v>
      </c>
      <c r="H145" s="5" t="n">
        <f>400</f>
        <v>400.0</v>
      </c>
      <c r="I145" s="3" t="s">
        <v>16</v>
      </c>
      <c r="J145" s="4" t="s">
        <v>76</v>
      </c>
      <c r="K145" s="4" t="s">
        <v>77</v>
      </c>
      <c r="L145" s="4" t="s">
        <v>78</v>
      </c>
      <c r="M145" s="5" t="n">
        <f>338</f>
        <v>338.0</v>
      </c>
    </row>
    <row r="146">
      <c r="A146" s="3" t="s">
        <v>121</v>
      </c>
      <c r="B146" s="4" t="s">
        <v>138</v>
      </c>
      <c r="C146" s="4" t="s">
        <v>139</v>
      </c>
      <c r="D146" s="3" t="s">
        <v>20</v>
      </c>
      <c r="E146" s="4" t="s">
        <v>76</v>
      </c>
      <c r="F146" s="4" t="s">
        <v>77</v>
      </c>
      <c r="G146" s="4" t="s">
        <v>78</v>
      </c>
      <c r="H146" s="5" t="n">
        <f>338</f>
        <v>338.0</v>
      </c>
      <c r="I146" s="3" t="s">
        <v>20</v>
      </c>
      <c r="J146" s="4" t="s">
        <v>43</v>
      </c>
      <c r="K146" s="4" t="s">
        <v>44</v>
      </c>
      <c r="L146" s="4" t="s">
        <v>45</v>
      </c>
      <c r="M146" s="5" t="n">
        <f>300</f>
        <v>300.0</v>
      </c>
    </row>
    <row r="147">
      <c r="A147" s="3" t="s">
        <v>121</v>
      </c>
      <c r="B147" s="4" t="s">
        <v>138</v>
      </c>
      <c r="C147" s="4" t="s">
        <v>139</v>
      </c>
      <c r="D147" s="3" t="s">
        <v>24</v>
      </c>
      <c r="E147" s="4" t="s">
        <v>25</v>
      </c>
      <c r="F147" s="4" t="s">
        <v>26</v>
      </c>
      <c r="G147" s="4" t="s">
        <v>27</v>
      </c>
      <c r="H147" s="5" t="n">
        <f>60</f>
        <v>60.0</v>
      </c>
      <c r="I147" s="3" t="s">
        <v>24</v>
      </c>
      <c r="J147" s="4" t="s">
        <v>51</v>
      </c>
      <c r="K147" s="4" t="s">
        <v>52</v>
      </c>
      <c r="L147" s="4" t="s">
        <v>53</v>
      </c>
      <c r="M147" s="5" t="n">
        <f>100</f>
        <v>100.0</v>
      </c>
    </row>
    <row r="148">
      <c r="A148" s="3" t="s">
        <v>121</v>
      </c>
      <c r="B148" s="4" t="s">
        <v>138</v>
      </c>
      <c r="C148" s="4" t="s">
        <v>139</v>
      </c>
      <c r="D148" s="3" t="s">
        <v>31</v>
      </c>
      <c r="E148" s="4" t="s">
        <v>21</v>
      </c>
      <c r="F148" s="4" t="s">
        <v>22</v>
      </c>
      <c r="G148" s="4" t="s">
        <v>23</v>
      </c>
      <c r="H148" s="5" t="n">
        <f>53</f>
        <v>53.0</v>
      </c>
      <c r="I148" s="3" t="s">
        <v>31</v>
      </c>
      <c r="J148" s="4" t="s">
        <v>21</v>
      </c>
      <c r="K148" s="4" t="s">
        <v>22</v>
      </c>
      <c r="L148" s="4" t="s">
        <v>23</v>
      </c>
      <c r="M148" s="5" t="n">
        <f>53</f>
        <v>53.0</v>
      </c>
    </row>
    <row r="149">
      <c r="A149" s="3" t="s">
        <v>121</v>
      </c>
      <c r="B149" s="4" t="s">
        <v>138</v>
      </c>
      <c r="C149" s="4" t="s">
        <v>139</v>
      </c>
      <c r="D149" s="3" t="s">
        <v>98</v>
      </c>
      <c r="E149" s="4" t="s">
        <v>98</v>
      </c>
      <c r="F149" s="4" t="s">
        <v>98</v>
      </c>
      <c r="G149" s="4" t="s">
        <v>98</v>
      </c>
      <c r="H149" s="5" t="str">
        <f>"－"</f>
        <v>－</v>
      </c>
      <c r="I149" s="3" t="s">
        <v>32</v>
      </c>
      <c r="J149" s="4" t="s">
        <v>17</v>
      </c>
      <c r="K149" s="4" t="s">
        <v>18</v>
      </c>
      <c r="L149" s="4" t="s">
        <v>19</v>
      </c>
      <c r="M149" s="5" t="n">
        <f>50</f>
        <v>50.0</v>
      </c>
    </row>
    <row r="150">
      <c r="A150" s="3" t="s">
        <v>121</v>
      </c>
      <c r="B150" s="4" t="s">
        <v>138</v>
      </c>
      <c r="C150" s="4" t="s">
        <v>139</v>
      </c>
      <c r="D150" s="3" t="s">
        <v>98</v>
      </c>
      <c r="E150" s="4" t="s">
        <v>98</v>
      </c>
      <c r="F150" s="4" t="s">
        <v>98</v>
      </c>
      <c r="G150" s="4" t="s">
        <v>98</v>
      </c>
      <c r="H150" s="5" t="str">
        <f>"－"</f>
        <v>－</v>
      </c>
      <c r="I150" s="3" t="s">
        <v>39</v>
      </c>
      <c r="J150" s="4" t="s">
        <v>25</v>
      </c>
      <c r="K150" s="4" t="s">
        <v>26</v>
      </c>
      <c r="L150" s="4" t="s">
        <v>27</v>
      </c>
      <c r="M150" s="5" t="n">
        <f>10</f>
        <v>10.0</v>
      </c>
    </row>
    <row r="151">
      <c r="A151" s="3" t="s">
        <v>121</v>
      </c>
      <c r="B151" s="4" t="s">
        <v>140</v>
      </c>
      <c r="C151" s="4" t="s">
        <v>141</v>
      </c>
      <c r="D151" s="3" t="s">
        <v>16</v>
      </c>
      <c r="E151" s="4" t="s">
        <v>21</v>
      </c>
      <c r="F151" s="4" t="s">
        <v>22</v>
      </c>
      <c r="G151" s="4" t="s">
        <v>23</v>
      </c>
      <c r="H151" s="5" t="n">
        <f>2</f>
        <v>2.0</v>
      </c>
      <c r="I151" s="3" t="s">
        <v>16</v>
      </c>
      <c r="J151" s="4" t="s">
        <v>21</v>
      </c>
      <c r="K151" s="4" t="s">
        <v>22</v>
      </c>
      <c r="L151" s="4" t="s">
        <v>23</v>
      </c>
      <c r="M151" s="5" t="n">
        <f>2</f>
        <v>2.0</v>
      </c>
    </row>
    <row r="152">
      <c r="A152" s="3" t="s">
        <v>121</v>
      </c>
      <c r="B152" s="4" t="s">
        <v>142</v>
      </c>
      <c r="C152" s="4" t="s">
        <v>143</v>
      </c>
      <c r="D152" s="3" t="s">
        <v>16</v>
      </c>
      <c r="E152" s="4" t="s">
        <v>43</v>
      </c>
      <c r="F152" s="4" t="s">
        <v>44</v>
      </c>
      <c r="G152" s="4" t="s">
        <v>45</v>
      </c>
      <c r="H152" s="5" t="n">
        <f>700</f>
        <v>700.0</v>
      </c>
      <c r="I152" s="3" t="s">
        <v>16</v>
      </c>
      <c r="J152" s="4" t="s">
        <v>47</v>
      </c>
      <c r="K152" s="4" t="s">
        <v>48</v>
      </c>
      <c r="L152" s="4" t="s">
        <v>49</v>
      </c>
      <c r="M152" s="5" t="n">
        <f>600</f>
        <v>600.0</v>
      </c>
    </row>
    <row r="153">
      <c r="A153" s="3" t="s">
        <v>121</v>
      </c>
      <c r="B153" s="4" t="s">
        <v>142</v>
      </c>
      <c r="C153" s="4" t="s">
        <v>143</v>
      </c>
      <c r="D153" s="3" t="s">
        <v>20</v>
      </c>
      <c r="E153" s="4" t="s">
        <v>47</v>
      </c>
      <c r="F153" s="4" t="s">
        <v>48</v>
      </c>
      <c r="G153" s="4" t="s">
        <v>49</v>
      </c>
      <c r="H153" s="5" t="n">
        <f>300</f>
        <v>300.0</v>
      </c>
      <c r="I153" s="3" t="s">
        <v>20</v>
      </c>
      <c r="J153" s="4" t="s">
        <v>17</v>
      </c>
      <c r="K153" s="4" t="s">
        <v>18</v>
      </c>
      <c r="L153" s="4" t="s">
        <v>19</v>
      </c>
      <c r="M153" s="5" t="n">
        <f>500</f>
        <v>500.0</v>
      </c>
    </row>
    <row r="154">
      <c r="A154" s="3" t="s">
        <v>121</v>
      </c>
      <c r="B154" s="4" t="s">
        <v>142</v>
      </c>
      <c r="C154" s="4" t="s">
        <v>143</v>
      </c>
      <c r="D154" s="3" t="s">
        <v>24</v>
      </c>
      <c r="E154" s="4" t="s">
        <v>36</v>
      </c>
      <c r="F154" s="4" t="s">
        <v>37</v>
      </c>
      <c r="G154" s="4" t="s">
        <v>38</v>
      </c>
      <c r="H154" s="5" t="n">
        <f>200</f>
        <v>200.0</v>
      </c>
      <c r="I154" s="3" t="s">
        <v>24</v>
      </c>
      <c r="J154" s="4" t="s">
        <v>43</v>
      </c>
      <c r="K154" s="4" t="s">
        <v>44</v>
      </c>
      <c r="L154" s="4" t="s">
        <v>45</v>
      </c>
      <c r="M154" s="5" t="n">
        <f>200</f>
        <v>200.0</v>
      </c>
    </row>
    <row r="155">
      <c r="A155" s="3" t="s">
        <v>121</v>
      </c>
      <c r="B155" s="4" t="s">
        <v>142</v>
      </c>
      <c r="C155" s="4" t="s">
        <v>143</v>
      </c>
      <c r="D155" s="3" t="s">
        <v>31</v>
      </c>
      <c r="E155" s="4" t="s">
        <v>76</v>
      </c>
      <c r="F155" s="4" t="s">
        <v>77</v>
      </c>
      <c r="G155" s="4" t="s">
        <v>78</v>
      </c>
      <c r="H155" s="5" t="n">
        <f>100</f>
        <v>100.0</v>
      </c>
      <c r="I155" s="3" t="s">
        <v>31</v>
      </c>
      <c r="J155" s="4" t="s">
        <v>36</v>
      </c>
      <c r="K155" s="4" t="s">
        <v>37</v>
      </c>
      <c r="L155" s="4" t="s">
        <v>38</v>
      </c>
      <c r="M155" s="5" t="n">
        <f>100</f>
        <v>100.0</v>
      </c>
    </row>
    <row r="156">
      <c r="A156" s="3" t="s">
        <v>121</v>
      </c>
      <c r="B156" s="4" t="s">
        <v>142</v>
      </c>
      <c r="C156" s="4" t="s">
        <v>143</v>
      </c>
      <c r="D156" s="3" t="s">
        <v>31</v>
      </c>
      <c r="E156" s="4" t="s">
        <v>17</v>
      </c>
      <c r="F156" s="4" t="s">
        <v>18</v>
      </c>
      <c r="G156" s="4" t="s">
        <v>19</v>
      </c>
      <c r="H156" s="5" t="n">
        <f>100</f>
        <v>100.0</v>
      </c>
      <c r="I156" s="3" t="s">
        <v>32</v>
      </c>
      <c r="J156" s="4" t="s">
        <v>21</v>
      </c>
      <c r="K156" s="4" t="s">
        <v>22</v>
      </c>
      <c r="L156" s="4" t="s">
        <v>23</v>
      </c>
      <c r="M156" s="5" t="n">
        <f>60</f>
        <v>60.0</v>
      </c>
    </row>
    <row r="157">
      <c r="A157" s="3" t="s">
        <v>121</v>
      </c>
      <c r="B157" s="4" t="s">
        <v>142</v>
      </c>
      <c r="C157" s="4" t="s">
        <v>143</v>
      </c>
      <c r="D157" s="3" t="s">
        <v>39</v>
      </c>
      <c r="E157" s="4" t="s">
        <v>21</v>
      </c>
      <c r="F157" s="4" t="s">
        <v>22</v>
      </c>
      <c r="G157" s="4" t="s">
        <v>23</v>
      </c>
      <c r="H157" s="5" t="n">
        <f>60</f>
        <v>60.0</v>
      </c>
      <c r="I157" s="3" t="s">
        <v>98</v>
      </c>
      <c r="J157" s="4" t="s">
        <v>98</v>
      </c>
      <c r="K157" s="4" t="s">
        <v>98</v>
      </c>
      <c r="L157" s="4" t="s">
        <v>98</v>
      </c>
      <c r="M157" s="5" t="str">
        <f>"－"</f>
        <v>－</v>
      </c>
    </row>
    <row r="158">
      <c r="A158" s="3" t="s">
        <v>121</v>
      </c>
      <c r="B158" s="4" t="s">
        <v>144</v>
      </c>
      <c r="C158" s="4" t="s">
        <v>145</v>
      </c>
      <c r="D158" s="3" t="s">
        <v>16</v>
      </c>
      <c r="E158" s="4" t="s">
        <v>43</v>
      </c>
      <c r="F158" s="4" t="s">
        <v>44</v>
      </c>
      <c r="G158" s="4" t="s">
        <v>45</v>
      </c>
      <c r="H158" s="5" t="n">
        <f>1950</f>
        <v>1950.0</v>
      </c>
      <c r="I158" s="3" t="s">
        <v>16</v>
      </c>
      <c r="J158" s="4" t="s">
        <v>43</v>
      </c>
      <c r="K158" s="4" t="s">
        <v>44</v>
      </c>
      <c r="L158" s="4" t="s">
        <v>45</v>
      </c>
      <c r="M158" s="5" t="n">
        <f>1750</f>
        <v>1750.0</v>
      </c>
    </row>
    <row r="159">
      <c r="A159" s="3" t="s">
        <v>121</v>
      </c>
      <c r="B159" s="4" t="s">
        <v>144</v>
      </c>
      <c r="C159" s="4" t="s">
        <v>145</v>
      </c>
      <c r="D159" s="3" t="s">
        <v>20</v>
      </c>
      <c r="E159" s="4" t="s">
        <v>21</v>
      </c>
      <c r="F159" s="4" t="s">
        <v>22</v>
      </c>
      <c r="G159" s="4" t="s">
        <v>23</v>
      </c>
      <c r="H159" s="5" t="n">
        <f>1016</f>
        <v>1016.0</v>
      </c>
      <c r="I159" s="3" t="s">
        <v>20</v>
      </c>
      <c r="J159" s="4" t="s">
        <v>21</v>
      </c>
      <c r="K159" s="4" t="s">
        <v>22</v>
      </c>
      <c r="L159" s="4" t="s">
        <v>23</v>
      </c>
      <c r="M159" s="5" t="n">
        <f>1016</f>
        <v>1016.0</v>
      </c>
    </row>
    <row r="160">
      <c r="A160" s="3" t="s">
        <v>121</v>
      </c>
      <c r="B160" s="4" t="s">
        <v>144</v>
      </c>
      <c r="C160" s="4" t="s">
        <v>145</v>
      </c>
      <c r="D160" s="3" t="s">
        <v>24</v>
      </c>
      <c r="E160" s="4" t="s">
        <v>28</v>
      </c>
      <c r="F160" s="4" t="s">
        <v>29</v>
      </c>
      <c r="G160" s="4" t="s">
        <v>30</v>
      </c>
      <c r="H160" s="5" t="n">
        <f>600</f>
        <v>600.0</v>
      </c>
      <c r="I160" s="3" t="s">
        <v>24</v>
      </c>
      <c r="J160" s="4" t="s">
        <v>17</v>
      </c>
      <c r="K160" s="4" t="s">
        <v>18</v>
      </c>
      <c r="L160" s="4" t="s">
        <v>19</v>
      </c>
      <c r="M160" s="5" t="n">
        <f>700</f>
        <v>700.0</v>
      </c>
    </row>
    <row r="161">
      <c r="A161" s="3" t="s">
        <v>121</v>
      </c>
      <c r="B161" s="4" t="s">
        <v>144</v>
      </c>
      <c r="C161" s="4" t="s">
        <v>145</v>
      </c>
      <c r="D161" s="3" t="s">
        <v>31</v>
      </c>
      <c r="E161" s="4" t="s">
        <v>33</v>
      </c>
      <c r="F161" s="4" t="s">
        <v>34</v>
      </c>
      <c r="G161" s="4" t="s">
        <v>35</v>
      </c>
      <c r="H161" s="5" t="n">
        <f>250</f>
        <v>250.0</v>
      </c>
      <c r="I161" s="3" t="s">
        <v>31</v>
      </c>
      <c r="J161" s="4" t="s">
        <v>33</v>
      </c>
      <c r="K161" s="4" t="s">
        <v>34</v>
      </c>
      <c r="L161" s="4" t="s">
        <v>35</v>
      </c>
      <c r="M161" s="5" t="n">
        <f>250</f>
        <v>250.0</v>
      </c>
    </row>
    <row r="162">
      <c r="A162" s="3" t="s">
        <v>121</v>
      </c>
      <c r="B162" s="4" t="s">
        <v>144</v>
      </c>
      <c r="C162" s="4" t="s">
        <v>145</v>
      </c>
      <c r="D162" s="3" t="s">
        <v>32</v>
      </c>
      <c r="E162" s="4" t="s">
        <v>68</v>
      </c>
      <c r="F162" s="4" t="s">
        <v>69</v>
      </c>
      <c r="G162" s="4" t="s">
        <v>70</v>
      </c>
      <c r="H162" s="5" t="n">
        <f>38</f>
        <v>38.0</v>
      </c>
      <c r="I162" s="3" t="s">
        <v>32</v>
      </c>
      <c r="J162" s="4" t="s">
        <v>51</v>
      </c>
      <c r="K162" s="4" t="s">
        <v>52</v>
      </c>
      <c r="L162" s="4" t="s">
        <v>53</v>
      </c>
      <c r="M162" s="5" t="n">
        <f>100</f>
        <v>100.0</v>
      </c>
    </row>
    <row r="163">
      <c r="A163" s="3" t="s">
        <v>121</v>
      </c>
      <c r="B163" s="4" t="s">
        <v>144</v>
      </c>
      <c r="C163" s="4" t="s">
        <v>145</v>
      </c>
      <c r="D163" s="3" t="s">
        <v>98</v>
      </c>
      <c r="E163" s="4" t="s">
        <v>98</v>
      </c>
      <c r="F163" s="4" t="s">
        <v>98</v>
      </c>
      <c r="G163" s="4" t="s">
        <v>98</v>
      </c>
      <c r="H163" s="5" t="str">
        <f>"－"</f>
        <v>－</v>
      </c>
      <c r="I163" s="3" t="s">
        <v>39</v>
      </c>
      <c r="J163" s="4" t="s">
        <v>68</v>
      </c>
      <c r="K163" s="4" t="s">
        <v>69</v>
      </c>
      <c r="L163" s="4" t="s">
        <v>70</v>
      </c>
      <c r="M163" s="5" t="n">
        <f>38</f>
        <v>38.0</v>
      </c>
    </row>
    <row r="164">
      <c r="A164" s="3" t="s">
        <v>121</v>
      </c>
      <c r="B164" s="4" t="s">
        <v>146</v>
      </c>
      <c r="C164" s="4" t="s">
        <v>147</v>
      </c>
      <c r="D164" s="3" t="s">
        <v>16</v>
      </c>
      <c r="E164" s="4" t="s">
        <v>33</v>
      </c>
      <c r="F164" s="4" t="s">
        <v>34</v>
      </c>
      <c r="G164" s="4" t="s">
        <v>35</v>
      </c>
      <c r="H164" s="5" t="n">
        <f>200</f>
        <v>200.0</v>
      </c>
      <c r="I164" s="3" t="s">
        <v>16</v>
      </c>
      <c r="J164" s="4" t="s">
        <v>47</v>
      </c>
      <c r="K164" s="4" t="s">
        <v>48</v>
      </c>
      <c r="L164" s="4" t="s">
        <v>49</v>
      </c>
      <c r="M164" s="5" t="n">
        <f>300</f>
        <v>300.0</v>
      </c>
    </row>
    <row r="165">
      <c r="A165" s="3" t="s">
        <v>121</v>
      </c>
      <c r="B165" s="4" t="s">
        <v>146</v>
      </c>
      <c r="C165" s="4" t="s">
        <v>147</v>
      </c>
      <c r="D165" s="3" t="s">
        <v>20</v>
      </c>
      <c r="E165" s="4" t="s">
        <v>21</v>
      </c>
      <c r="F165" s="4" t="s">
        <v>22</v>
      </c>
      <c r="G165" s="4" t="s">
        <v>23</v>
      </c>
      <c r="H165" s="5" t="n">
        <f>135</f>
        <v>135.0</v>
      </c>
      <c r="I165" s="3" t="s">
        <v>20</v>
      </c>
      <c r="J165" s="4" t="s">
        <v>21</v>
      </c>
      <c r="K165" s="4" t="s">
        <v>22</v>
      </c>
      <c r="L165" s="4" t="s">
        <v>23</v>
      </c>
      <c r="M165" s="5" t="n">
        <f>135</f>
        <v>135.0</v>
      </c>
    </row>
    <row r="166">
      <c r="A166" s="3" t="s">
        <v>121</v>
      </c>
      <c r="B166" s="4" t="s">
        <v>146</v>
      </c>
      <c r="C166" s="4" t="s">
        <v>147</v>
      </c>
      <c r="D166" s="3" t="s">
        <v>24</v>
      </c>
      <c r="E166" s="4" t="s">
        <v>17</v>
      </c>
      <c r="F166" s="4" t="s">
        <v>18</v>
      </c>
      <c r="G166" s="4" t="s">
        <v>19</v>
      </c>
      <c r="H166" s="5" t="n">
        <f>100</f>
        <v>100.0</v>
      </c>
      <c r="I166" s="3" t="s">
        <v>98</v>
      </c>
      <c r="J166" s="4" t="s">
        <v>98</v>
      </c>
      <c r="K166" s="4" t="s">
        <v>98</v>
      </c>
      <c r="L166" s="4" t="s">
        <v>98</v>
      </c>
      <c r="M166" s="5" t="str">
        <f>"－"</f>
        <v>－</v>
      </c>
    </row>
    <row r="167">
      <c r="A167" s="3" t="s">
        <v>121</v>
      </c>
      <c r="B167" s="4" t="s">
        <v>148</v>
      </c>
      <c r="C167" s="4" t="s">
        <v>149</v>
      </c>
      <c r="D167" s="3" t="s">
        <v>16</v>
      </c>
      <c r="E167" s="4" t="s">
        <v>21</v>
      </c>
      <c r="F167" s="4" t="s">
        <v>22</v>
      </c>
      <c r="G167" s="4" t="s">
        <v>23</v>
      </c>
      <c r="H167" s="5" t="n">
        <f>4050</f>
        <v>4050.0</v>
      </c>
      <c r="I167" s="3" t="s">
        <v>16</v>
      </c>
      <c r="J167" s="4" t="s">
        <v>21</v>
      </c>
      <c r="K167" s="4" t="s">
        <v>22</v>
      </c>
      <c r="L167" s="4" t="s">
        <v>23</v>
      </c>
      <c r="M167" s="5" t="n">
        <f>4050</f>
        <v>4050.0</v>
      </c>
    </row>
    <row r="168">
      <c r="A168" s="3" t="s">
        <v>121</v>
      </c>
      <c r="B168" s="4" t="s">
        <v>148</v>
      </c>
      <c r="C168" s="4" t="s">
        <v>149</v>
      </c>
      <c r="D168" s="3" t="s">
        <v>20</v>
      </c>
      <c r="E168" s="4" t="s">
        <v>76</v>
      </c>
      <c r="F168" s="4" t="s">
        <v>77</v>
      </c>
      <c r="G168" s="4" t="s">
        <v>78</v>
      </c>
      <c r="H168" s="5" t="n">
        <f>2250</f>
        <v>2250.0</v>
      </c>
      <c r="I168" s="3" t="s">
        <v>20</v>
      </c>
      <c r="J168" s="4" t="s">
        <v>17</v>
      </c>
      <c r="K168" s="4" t="s">
        <v>18</v>
      </c>
      <c r="L168" s="4" t="s">
        <v>19</v>
      </c>
      <c r="M168" s="5" t="n">
        <f>2820</f>
        <v>2820.0</v>
      </c>
    </row>
    <row r="169">
      <c r="A169" s="3" t="s">
        <v>121</v>
      </c>
      <c r="B169" s="4" t="s">
        <v>148</v>
      </c>
      <c r="C169" s="4" t="s">
        <v>149</v>
      </c>
      <c r="D169" s="3" t="s">
        <v>24</v>
      </c>
      <c r="E169" s="4" t="s">
        <v>17</v>
      </c>
      <c r="F169" s="4" t="s">
        <v>18</v>
      </c>
      <c r="G169" s="4" t="s">
        <v>19</v>
      </c>
      <c r="H169" s="5" t="n">
        <f>1767</f>
        <v>1767.0</v>
      </c>
      <c r="I169" s="3" t="s">
        <v>24</v>
      </c>
      <c r="J169" s="4" t="s">
        <v>76</v>
      </c>
      <c r="K169" s="4" t="s">
        <v>77</v>
      </c>
      <c r="L169" s="4" t="s">
        <v>78</v>
      </c>
      <c r="M169" s="5" t="n">
        <f>2300</f>
        <v>2300.0</v>
      </c>
    </row>
    <row r="170">
      <c r="A170" s="3" t="s">
        <v>121</v>
      </c>
      <c r="B170" s="4" t="s">
        <v>148</v>
      </c>
      <c r="C170" s="4" t="s">
        <v>149</v>
      </c>
      <c r="D170" s="3" t="s">
        <v>31</v>
      </c>
      <c r="E170" s="4" t="s">
        <v>33</v>
      </c>
      <c r="F170" s="4" t="s">
        <v>34</v>
      </c>
      <c r="G170" s="4" t="s">
        <v>35</v>
      </c>
      <c r="H170" s="5" t="n">
        <f>1740</f>
        <v>1740.0</v>
      </c>
      <c r="I170" s="3" t="s">
        <v>31</v>
      </c>
      <c r="J170" s="4" t="s">
        <v>68</v>
      </c>
      <c r="K170" s="4" t="s">
        <v>69</v>
      </c>
      <c r="L170" s="4" t="s">
        <v>70</v>
      </c>
      <c r="M170" s="5" t="n">
        <f>1218</f>
        <v>1218.0</v>
      </c>
    </row>
    <row r="171">
      <c r="A171" s="3" t="s">
        <v>121</v>
      </c>
      <c r="B171" s="4" t="s">
        <v>148</v>
      </c>
      <c r="C171" s="4" t="s">
        <v>149</v>
      </c>
      <c r="D171" s="3" t="s">
        <v>32</v>
      </c>
      <c r="E171" s="4" t="s">
        <v>43</v>
      </c>
      <c r="F171" s="4" t="s">
        <v>44</v>
      </c>
      <c r="G171" s="4" t="s">
        <v>45</v>
      </c>
      <c r="H171" s="5" t="n">
        <f>1300</f>
        <v>1300.0</v>
      </c>
      <c r="I171" s="3" t="s">
        <v>32</v>
      </c>
      <c r="J171" s="4" t="s">
        <v>43</v>
      </c>
      <c r="K171" s="4" t="s">
        <v>44</v>
      </c>
      <c r="L171" s="4" t="s">
        <v>45</v>
      </c>
      <c r="M171" s="5" t="n">
        <f>800</f>
        <v>800.0</v>
      </c>
    </row>
    <row r="172">
      <c r="A172" s="3" t="s">
        <v>121</v>
      </c>
      <c r="B172" s="4" t="s">
        <v>148</v>
      </c>
      <c r="C172" s="4" t="s">
        <v>149</v>
      </c>
      <c r="D172" s="3" t="s">
        <v>39</v>
      </c>
      <c r="E172" s="4" t="s">
        <v>28</v>
      </c>
      <c r="F172" s="4" t="s">
        <v>29</v>
      </c>
      <c r="G172" s="4" t="s">
        <v>30</v>
      </c>
      <c r="H172" s="5" t="n">
        <f>673</f>
        <v>673.0</v>
      </c>
      <c r="I172" s="3" t="s">
        <v>39</v>
      </c>
      <c r="J172" s="4" t="s">
        <v>61</v>
      </c>
      <c r="K172" s="4" t="s">
        <v>62</v>
      </c>
      <c r="L172" s="4" t="s">
        <v>63</v>
      </c>
      <c r="M172" s="5" t="n">
        <f>600</f>
        <v>600.0</v>
      </c>
    </row>
    <row r="173">
      <c r="A173" s="3" t="s">
        <v>121</v>
      </c>
      <c r="B173" s="4" t="s">
        <v>148</v>
      </c>
      <c r="C173" s="4" t="s">
        <v>149</v>
      </c>
      <c r="D173" s="3" t="s">
        <v>46</v>
      </c>
      <c r="E173" s="4" t="s">
        <v>68</v>
      </c>
      <c r="F173" s="4" t="s">
        <v>69</v>
      </c>
      <c r="G173" s="4" t="s">
        <v>70</v>
      </c>
      <c r="H173" s="5" t="n">
        <f>506</f>
        <v>506.0</v>
      </c>
      <c r="I173" s="3" t="s">
        <v>46</v>
      </c>
      <c r="J173" s="4" t="s">
        <v>36</v>
      </c>
      <c r="K173" s="4" t="s">
        <v>37</v>
      </c>
      <c r="L173" s="4" t="s">
        <v>38</v>
      </c>
      <c r="M173" s="5" t="n">
        <f>517</f>
        <v>517.0</v>
      </c>
    </row>
    <row r="174">
      <c r="A174" s="3" t="s">
        <v>121</v>
      </c>
      <c r="B174" s="4" t="s">
        <v>148</v>
      </c>
      <c r="C174" s="4" t="s">
        <v>149</v>
      </c>
      <c r="D174" s="3" t="s">
        <v>50</v>
      </c>
      <c r="E174" s="4" t="s">
        <v>51</v>
      </c>
      <c r="F174" s="4" t="s">
        <v>52</v>
      </c>
      <c r="G174" s="4" t="s">
        <v>53</v>
      </c>
      <c r="H174" s="5" t="n">
        <f>500</f>
        <v>500.0</v>
      </c>
      <c r="I174" s="3" t="s">
        <v>50</v>
      </c>
      <c r="J174" s="4" t="s">
        <v>51</v>
      </c>
      <c r="K174" s="4" t="s">
        <v>52</v>
      </c>
      <c r="L174" s="4" t="s">
        <v>53</v>
      </c>
      <c r="M174" s="5" t="n">
        <f>500</f>
        <v>500.0</v>
      </c>
    </row>
    <row r="175">
      <c r="A175" s="3" t="s">
        <v>121</v>
      </c>
      <c r="B175" s="4" t="s">
        <v>148</v>
      </c>
      <c r="C175" s="4" t="s">
        <v>149</v>
      </c>
      <c r="D175" s="3" t="s">
        <v>50</v>
      </c>
      <c r="E175" s="4" t="s">
        <v>61</v>
      </c>
      <c r="F175" s="4" t="s">
        <v>62</v>
      </c>
      <c r="G175" s="4" t="s">
        <v>63</v>
      </c>
      <c r="H175" s="5" t="n">
        <f>500</f>
        <v>500.0</v>
      </c>
      <c r="I175" s="3" t="s">
        <v>54</v>
      </c>
      <c r="J175" s="4" t="s">
        <v>40</v>
      </c>
      <c r="K175" s="4" t="s">
        <v>41</v>
      </c>
      <c r="L175" s="4" t="s">
        <v>42</v>
      </c>
      <c r="M175" s="5" t="n">
        <f>450</f>
        <v>450.0</v>
      </c>
    </row>
    <row r="176">
      <c r="A176" s="3" t="s">
        <v>121</v>
      </c>
      <c r="B176" s="4" t="s">
        <v>148</v>
      </c>
      <c r="C176" s="4" t="s">
        <v>149</v>
      </c>
      <c r="D176" s="3" t="s">
        <v>55</v>
      </c>
      <c r="E176" s="4" t="s">
        <v>36</v>
      </c>
      <c r="F176" s="4" t="s">
        <v>37</v>
      </c>
      <c r="G176" s="4" t="s">
        <v>38</v>
      </c>
      <c r="H176" s="5" t="n">
        <f>392</f>
        <v>392.0</v>
      </c>
      <c r="I176" s="3" t="s">
        <v>55</v>
      </c>
      <c r="J176" s="4" t="s">
        <v>28</v>
      </c>
      <c r="K176" s="4" t="s">
        <v>29</v>
      </c>
      <c r="L176" s="4" t="s">
        <v>30</v>
      </c>
      <c r="M176" s="5" t="n">
        <f>423</f>
        <v>423.0</v>
      </c>
    </row>
    <row r="177">
      <c r="A177" s="3" t="s">
        <v>121</v>
      </c>
      <c r="B177" s="4" t="s">
        <v>148</v>
      </c>
      <c r="C177" s="4" t="s">
        <v>149</v>
      </c>
      <c r="D177" s="3" t="s">
        <v>59</v>
      </c>
      <c r="E177" s="4" t="s">
        <v>47</v>
      </c>
      <c r="F177" s="4" t="s">
        <v>48</v>
      </c>
      <c r="G177" s="4" t="s">
        <v>49</v>
      </c>
      <c r="H177" s="5" t="n">
        <f>350</f>
        <v>350.0</v>
      </c>
      <c r="I177" s="3" t="s">
        <v>59</v>
      </c>
      <c r="J177" s="4" t="s">
        <v>25</v>
      </c>
      <c r="K177" s="4" t="s">
        <v>26</v>
      </c>
      <c r="L177" s="4" t="s">
        <v>27</v>
      </c>
      <c r="M177" s="5" t="n">
        <f>350</f>
        <v>350.0</v>
      </c>
    </row>
    <row r="178">
      <c r="A178" s="3" t="s">
        <v>121</v>
      </c>
      <c r="B178" s="4" t="s">
        <v>148</v>
      </c>
      <c r="C178" s="4" t="s">
        <v>149</v>
      </c>
      <c r="D178" s="3" t="s">
        <v>60</v>
      </c>
      <c r="E178" s="4" t="s">
        <v>25</v>
      </c>
      <c r="F178" s="4" t="s">
        <v>26</v>
      </c>
      <c r="G178" s="4" t="s">
        <v>27</v>
      </c>
      <c r="H178" s="5" t="n">
        <f>250</f>
        <v>250.0</v>
      </c>
      <c r="I178" s="3" t="s">
        <v>60</v>
      </c>
      <c r="J178" s="4" t="s">
        <v>47</v>
      </c>
      <c r="K178" s="4" t="s">
        <v>48</v>
      </c>
      <c r="L178" s="4" t="s">
        <v>49</v>
      </c>
      <c r="M178" s="5" t="n">
        <f>250</f>
        <v>250.0</v>
      </c>
    </row>
    <row r="179">
      <c r="A179" s="3" t="s">
        <v>121</v>
      </c>
      <c r="B179" s="4" t="s">
        <v>148</v>
      </c>
      <c r="C179" s="4" t="s">
        <v>149</v>
      </c>
      <c r="D179" s="3" t="s">
        <v>67</v>
      </c>
      <c r="E179" s="4" t="s">
        <v>93</v>
      </c>
      <c r="F179" s="4" t="s">
        <v>94</v>
      </c>
      <c r="G179" s="4" t="s">
        <v>95</v>
      </c>
      <c r="H179" s="5" t="n">
        <f>200</f>
        <v>200.0</v>
      </c>
      <c r="I179" s="3" t="s">
        <v>67</v>
      </c>
      <c r="J179" s="4" t="s">
        <v>93</v>
      </c>
      <c r="K179" s="4" t="s">
        <v>94</v>
      </c>
      <c r="L179" s="4" t="s">
        <v>95</v>
      </c>
      <c r="M179" s="5" t="n">
        <f>200</f>
        <v>200.0</v>
      </c>
    </row>
    <row r="180">
      <c r="A180" s="3" t="s">
        <v>121</v>
      </c>
      <c r="B180" s="4" t="s">
        <v>148</v>
      </c>
      <c r="C180" s="4" t="s">
        <v>149</v>
      </c>
      <c r="D180" s="3" t="s">
        <v>71</v>
      </c>
      <c r="E180" s="4" t="s">
        <v>40</v>
      </c>
      <c r="F180" s="4" t="s">
        <v>41</v>
      </c>
      <c r="G180" s="4" t="s">
        <v>42</v>
      </c>
      <c r="H180" s="5" t="n">
        <f>100</f>
        <v>100.0</v>
      </c>
      <c r="I180" s="3" t="s">
        <v>71</v>
      </c>
      <c r="J180" s="4" t="s">
        <v>33</v>
      </c>
      <c r="K180" s="4" t="s">
        <v>34</v>
      </c>
      <c r="L180" s="4" t="s">
        <v>35</v>
      </c>
      <c r="M180" s="5" t="n">
        <f>100</f>
        <v>100.0</v>
      </c>
    </row>
    <row r="181">
      <c r="A181" s="3" t="s">
        <v>121</v>
      </c>
      <c r="B181" s="4" t="s">
        <v>150</v>
      </c>
      <c r="C181" s="4" t="s">
        <v>151</v>
      </c>
      <c r="D181" s="3" t="s">
        <v>16</v>
      </c>
      <c r="E181" s="4" t="s">
        <v>51</v>
      </c>
      <c r="F181" s="4" t="s">
        <v>52</v>
      </c>
      <c r="G181" s="4" t="s">
        <v>53</v>
      </c>
      <c r="H181" s="5" t="n">
        <f>111</f>
        <v>111.0</v>
      </c>
      <c r="I181" s="3" t="s">
        <v>16</v>
      </c>
      <c r="J181" s="4" t="s">
        <v>51</v>
      </c>
      <c r="K181" s="4" t="s">
        <v>52</v>
      </c>
      <c r="L181" s="4" t="s">
        <v>53</v>
      </c>
      <c r="M181" s="5" t="n">
        <f>111</f>
        <v>111.0</v>
      </c>
    </row>
    <row r="182">
      <c r="A182" s="3" t="s">
        <v>121</v>
      </c>
      <c r="B182" s="4" t="s">
        <v>150</v>
      </c>
      <c r="C182" s="4" t="s">
        <v>151</v>
      </c>
      <c r="D182" s="3" t="s">
        <v>20</v>
      </c>
      <c r="E182" s="4" t="s">
        <v>21</v>
      </c>
      <c r="F182" s="4" t="s">
        <v>22</v>
      </c>
      <c r="G182" s="4" t="s">
        <v>23</v>
      </c>
      <c r="H182" s="5" t="n">
        <f>86</f>
        <v>86.0</v>
      </c>
      <c r="I182" s="3" t="s">
        <v>20</v>
      </c>
      <c r="J182" s="4" t="s">
        <v>21</v>
      </c>
      <c r="K182" s="4" t="s">
        <v>22</v>
      </c>
      <c r="L182" s="4" t="s">
        <v>23</v>
      </c>
      <c r="M182" s="5" t="n">
        <f>86</f>
        <v>86.0</v>
      </c>
    </row>
    <row r="183">
      <c r="A183" s="3" t="s">
        <v>121</v>
      </c>
      <c r="B183" s="4" t="s">
        <v>152</v>
      </c>
      <c r="C183" s="4" t="s">
        <v>153</v>
      </c>
      <c r="D183" s="3" t="s">
        <v>16</v>
      </c>
      <c r="E183" s="4" t="s">
        <v>28</v>
      </c>
      <c r="F183" s="4" t="s">
        <v>29</v>
      </c>
      <c r="G183" s="4" t="s">
        <v>30</v>
      </c>
      <c r="H183" s="5" t="n">
        <f>1300</f>
        <v>1300.0</v>
      </c>
      <c r="I183" s="3" t="s">
        <v>16</v>
      </c>
      <c r="J183" s="4" t="s">
        <v>28</v>
      </c>
      <c r="K183" s="4" t="s">
        <v>29</v>
      </c>
      <c r="L183" s="4" t="s">
        <v>30</v>
      </c>
      <c r="M183" s="5" t="n">
        <f>1000</f>
        <v>1000.0</v>
      </c>
    </row>
    <row r="184">
      <c r="A184" s="3" t="s">
        <v>121</v>
      </c>
      <c r="B184" s="4" t="s">
        <v>152</v>
      </c>
      <c r="C184" s="4" t="s">
        <v>153</v>
      </c>
      <c r="D184" s="3" t="s">
        <v>20</v>
      </c>
      <c r="E184" s="4" t="s">
        <v>21</v>
      </c>
      <c r="F184" s="4" t="s">
        <v>22</v>
      </c>
      <c r="G184" s="4" t="s">
        <v>23</v>
      </c>
      <c r="H184" s="5" t="n">
        <f>750</f>
        <v>750.0</v>
      </c>
      <c r="I184" s="3" t="s">
        <v>20</v>
      </c>
      <c r="J184" s="4" t="s">
        <v>21</v>
      </c>
      <c r="K184" s="4" t="s">
        <v>22</v>
      </c>
      <c r="L184" s="4" t="s">
        <v>23</v>
      </c>
      <c r="M184" s="5" t="n">
        <f>750</f>
        <v>750.0</v>
      </c>
    </row>
    <row r="185">
      <c r="A185" s="3" t="s">
        <v>121</v>
      </c>
      <c r="B185" s="4" t="s">
        <v>152</v>
      </c>
      <c r="C185" s="4" t="s">
        <v>153</v>
      </c>
      <c r="D185" s="3" t="s">
        <v>24</v>
      </c>
      <c r="E185" s="4" t="s">
        <v>17</v>
      </c>
      <c r="F185" s="4" t="s">
        <v>18</v>
      </c>
      <c r="G185" s="4" t="s">
        <v>19</v>
      </c>
      <c r="H185" s="5" t="n">
        <f>345</f>
        <v>345.0</v>
      </c>
      <c r="I185" s="3" t="s">
        <v>24</v>
      </c>
      <c r="J185" s="4" t="s">
        <v>17</v>
      </c>
      <c r="K185" s="4" t="s">
        <v>18</v>
      </c>
      <c r="L185" s="4" t="s">
        <v>19</v>
      </c>
      <c r="M185" s="5" t="n">
        <f>520</f>
        <v>520.0</v>
      </c>
    </row>
    <row r="186">
      <c r="A186" s="3" t="s">
        <v>121</v>
      </c>
      <c r="B186" s="4" t="s">
        <v>152</v>
      </c>
      <c r="C186" s="4" t="s">
        <v>153</v>
      </c>
      <c r="D186" s="3" t="s">
        <v>31</v>
      </c>
      <c r="E186" s="4" t="s">
        <v>33</v>
      </c>
      <c r="F186" s="4" t="s">
        <v>34</v>
      </c>
      <c r="G186" s="4" t="s">
        <v>35</v>
      </c>
      <c r="H186" s="5" t="n">
        <f>100</f>
        <v>100.0</v>
      </c>
      <c r="I186" s="3" t="s">
        <v>31</v>
      </c>
      <c r="J186" s="4" t="s">
        <v>40</v>
      </c>
      <c r="K186" s="4" t="s">
        <v>41</v>
      </c>
      <c r="L186" s="4" t="s">
        <v>42</v>
      </c>
      <c r="M186" s="5" t="n">
        <f>200</f>
        <v>200.0</v>
      </c>
    </row>
    <row r="187">
      <c r="A187" s="3" t="s">
        <v>121</v>
      </c>
      <c r="B187" s="4" t="s">
        <v>152</v>
      </c>
      <c r="C187" s="4" t="s">
        <v>153</v>
      </c>
      <c r="D187" s="3" t="s">
        <v>31</v>
      </c>
      <c r="E187" s="4" t="s">
        <v>51</v>
      </c>
      <c r="F187" s="4" t="s">
        <v>52</v>
      </c>
      <c r="G187" s="4" t="s">
        <v>53</v>
      </c>
      <c r="H187" s="5" t="n">
        <f>100</f>
        <v>100.0</v>
      </c>
      <c r="I187" s="3" t="s">
        <v>32</v>
      </c>
      <c r="J187" s="4" t="s">
        <v>36</v>
      </c>
      <c r="K187" s="4" t="s">
        <v>37</v>
      </c>
      <c r="L187" s="4" t="s">
        <v>38</v>
      </c>
      <c r="M187" s="5" t="n">
        <f>100</f>
        <v>100.0</v>
      </c>
    </row>
    <row r="188">
      <c r="A188" s="3" t="s">
        <v>121</v>
      </c>
      <c r="B188" s="4" t="s">
        <v>152</v>
      </c>
      <c r="C188" s="4" t="s">
        <v>153</v>
      </c>
      <c r="D188" s="3" t="s">
        <v>39</v>
      </c>
      <c r="E188" s="4" t="s">
        <v>68</v>
      </c>
      <c r="F188" s="4" t="s">
        <v>69</v>
      </c>
      <c r="G188" s="4" t="s">
        <v>70</v>
      </c>
      <c r="H188" s="5" t="n">
        <f>38</f>
        <v>38.0</v>
      </c>
      <c r="I188" s="3" t="s">
        <v>39</v>
      </c>
      <c r="J188" s="4" t="s">
        <v>68</v>
      </c>
      <c r="K188" s="4" t="s">
        <v>69</v>
      </c>
      <c r="L188" s="4" t="s">
        <v>70</v>
      </c>
      <c r="M188" s="5" t="n">
        <f>38</f>
        <v>38.0</v>
      </c>
    </row>
    <row r="189">
      <c r="A189" s="3" t="s">
        <v>121</v>
      </c>
      <c r="B189" s="4" t="s">
        <v>152</v>
      </c>
      <c r="C189" s="4" t="s">
        <v>153</v>
      </c>
      <c r="D189" s="3" t="s">
        <v>98</v>
      </c>
      <c r="E189" s="4" t="s">
        <v>98</v>
      </c>
      <c r="F189" s="4" t="s">
        <v>98</v>
      </c>
      <c r="G189" s="4" t="s">
        <v>98</v>
      </c>
      <c r="H189" s="5" t="str">
        <f>"－"</f>
        <v>－</v>
      </c>
      <c r="I189" s="3" t="s">
        <v>46</v>
      </c>
      <c r="J189" s="4" t="s">
        <v>33</v>
      </c>
      <c r="K189" s="4" t="s">
        <v>34</v>
      </c>
      <c r="L189" s="4" t="s">
        <v>35</v>
      </c>
      <c r="M189" s="5" t="n">
        <f>25</f>
        <v>25.0</v>
      </c>
    </row>
    <row r="190">
      <c r="A190" s="3" t="s">
        <v>121</v>
      </c>
      <c r="B190" s="4" t="s">
        <v>154</v>
      </c>
      <c r="C190" s="4" t="s">
        <v>155</v>
      </c>
      <c r="D190" s="3" t="s">
        <v>16</v>
      </c>
      <c r="E190" s="4" t="s">
        <v>21</v>
      </c>
      <c r="F190" s="4" t="s">
        <v>22</v>
      </c>
      <c r="G190" s="4" t="s">
        <v>23</v>
      </c>
      <c r="H190" s="5" t="n">
        <f>44</f>
        <v>44.0</v>
      </c>
      <c r="I190" s="3" t="s">
        <v>16</v>
      </c>
      <c r="J190" s="4" t="s">
        <v>21</v>
      </c>
      <c r="K190" s="4" t="s">
        <v>22</v>
      </c>
      <c r="L190" s="4" t="s">
        <v>23</v>
      </c>
      <c r="M190" s="5" t="n">
        <f>44</f>
        <v>44.0</v>
      </c>
    </row>
    <row r="191">
      <c r="A191" s="3" t="s">
        <v>121</v>
      </c>
      <c r="B191" s="4" t="s">
        <v>156</v>
      </c>
      <c r="C191" s="4" t="s">
        <v>157</v>
      </c>
      <c r="D191" s="3" t="s">
        <v>16</v>
      </c>
      <c r="E191" s="4" t="s">
        <v>21</v>
      </c>
      <c r="F191" s="4" t="s">
        <v>22</v>
      </c>
      <c r="G191" s="4" t="s">
        <v>23</v>
      </c>
      <c r="H191" s="5" t="n">
        <f>3417</f>
        <v>3417.0</v>
      </c>
      <c r="I191" s="3" t="s">
        <v>16</v>
      </c>
      <c r="J191" s="4" t="s">
        <v>21</v>
      </c>
      <c r="K191" s="4" t="s">
        <v>22</v>
      </c>
      <c r="L191" s="4" t="s">
        <v>23</v>
      </c>
      <c r="M191" s="5" t="n">
        <f>3417</f>
        <v>3417.0</v>
      </c>
    </row>
    <row r="192">
      <c r="A192" s="3" t="s">
        <v>121</v>
      </c>
      <c r="B192" s="4" t="s">
        <v>156</v>
      </c>
      <c r="C192" s="4" t="s">
        <v>157</v>
      </c>
      <c r="D192" s="3" t="s">
        <v>20</v>
      </c>
      <c r="E192" s="4" t="s">
        <v>28</v>
      </c>
      <c r="F192" s="4" t="s">
        <v>29</v>
      </c>
      <c r="G192" s="4" t="s">
        <v>30</v>
      </c>
      <c r="H192" s="5" t="n">
        <f>1410</f>
        <v>1410.0</v>
      </c>
      <c r="I192" s="3" t="s">
        <v>20</v>
      </c>
      <c r="J192" s="4" t="s">
        <v>17</v>
      </c>
      <c r="K192" s="4" t="s">
        <v>18</v>
      </c>
      <c r="L192" s="4" t="s">
        <v>19</v>
      </c>
      <c r="M192" s="5" t="n">
        <f>1450</f>
        <v>1450.0</v>
      </c>
    </row>
    <row r="193">
      <c r="A193" s="3" t="s">
        <v>121</v>
      </c>
      <c r="B193" s="4" t="s">
        <v>156</v>
      </c>
      <c r="C193" s="4" t="s">
        <v>157</v>
      </c>
      <c r="D193" s="3" t="s">
        <v>24</v>
      </c>
      <c r="E193" s="4" t="s">
        <v>43</v>
      </c>
      <c r="F193" s="4" t="s">
        <v>44</v>
      </c>
      <c r="G193" s="4" t="s">
        <v>45</v>
      </c>
      <c r="H193" s="5" t="n">
        <f>1300</f>
        <v>1300.0</v>
      </c>
      <c r="I193" s="3" t="s">
        <v>24</v>
      </c>
      <c r="J193" s="4" t="s">
        <v>43</v>
      </c>
      <c r="K193" s="4" t="s">
        <v>44</v>
      </c>
      <c r="L193" s="4" t="s">
        <v>45</v>
      </c>
      <c r="M193" s="5" t="n">
        <f>1000</f>
        <v>1000.0</v>
      </c>
    </row>
    <row r="194">
      <c r="A194" s="3" t="s">
        <v>121</v>
      </c>
      <c r="B194" s="4" t="s">
        <v>156</v>
      </c>
      <c r="C194" s="4" t="s">
        <v>157</v>
      </c>
      <c r="D194" s="3" t="s">
        <v>31</v>
      </c>
      <c r="E194" s="4" t="s">
        <v>36</v>
      </c>
      <c r="F194" s="4" t="s">
        <v>37</v>
      </c>
      <c r="G194" s="4" t="s">
        <v>38</v>
      </c>
      <c r="H194" s="5" t="n">
        <f>939</f>
        <v>939.0</v>
      </c>
      <c r="I194" s="3" t="s">
        <v>31</v>
      </c>
      <c r="J194" s="4" t="s">
        <v>28</v>
      </c>
      <c r="K194" s="4" t="s">
        <v>29</v>
      </c>
      <c r="L194" s="4" t="s">
        <v>30</v>
      </c>
      <c r="M194" s="5" t="n">
        <f>960</f>
        <v>960.0</v>
      </c>
    </row>
    <row r="195">
      <c r="A195" s="3" t="s">
        <v>121</v>
      </c>
      <c r="B195" s="4" t="s">
        <v>156</v>
      </c>
      <c r="C195" s="4" t="s">
        <v>157</v>
      </c>
      <c r="D195" s="3" t="s">
        <v>32</v>
      </c>
      <c r="E195" s="4" t="s">
        <v>17</v>
      </c>
      <c r="F195" s="4" t="s">
        <v>18</v>
      </c>
      <c r="G195" s="4" t="s">
        <v>19</v>
      </c>
      <c r="H195" s="5" t="n">
        <f>450</f>
        <v>450.0</v>
      </c>
      <c r="I195" s="3" t="s">
        <v>32</v>
      </c>
      <c r="J195" s="4" t="s">
        <v>76</v>
      </c>
      <c r="K195" s="4" t="s">
        <v>77</v>
      </c>
      <c r="L195" s="4" t="s">
        <v>78</v>
      </c>
      <c r="M195" s="5" t="n">
        <f>660</f>
        <v>660.0</v>
      </c>
    </row>
    <row r="196">
      <c r="A196" s="3" t="s">
        <v>121</v>
      </c>
      <c r="B196" s="4" t="s">
        <v>156</v>
      </c>
      <c r="C196" s="4" t="s">
        <v>157</v>
      </c>
      <c r="D196" s="3" t="s">
        <v>39</v>
      </c>
      <c r="E196" s="4" t="s">
        <v>33</v>
      </c>
      <c r="F196" s="4" t="s">
        <v>34</v>
      </c>
      <c r="G196" s="4" t="s">
        <v>35</v>
      </c>
      <c r="H196" s="5" t="n">
        <f>350</f>
        <v>350.0</v>
      </c>
      <c r="I196" s="3" t="s">
        <v>39</v>
      </c>
      <c r="J196" s="4" t="s">
        <v>33</v>
      </c>
      <c r="K196" s="4" t="s">
        <v>34</v>
      </c>
      <c r="L196" s="4" t="s">
        <v>35</v>
      </c>
      <c r="M196" s="5" t="n">
        <f>350</f>
        <v>350.0</v>
      </c>
    </row>
    <row r="197">
      <c r="A197" s="3" t="s">
        <v>121</v>
      </c>
      <c r="B197" s="4" t="s">
        <v>156</v>
      </c>
      <c r="C197" s="4" t="s">
        <v>157</v>
      </c>
      <c r="D197" s="3" t="s">
        <v>46</v>
      </c>
      <c r="E197" s="4" t="s">
        <v>72</v>
      </c>
      <c r="F197" s="4" t="s">
        <v>73</v>
      </c>
      <c r="G197" s="4" t="s">
        <v>74</v>
      </c>
      <c r="H197" s="5" t="n">
        <f>300</f>
        <v>300.0</v>
      </c>
      <c r="I197" s="3" t="s">
        <v>46</v>
      </c>
      <c r="J197" s="4" t="s">
        <v>61</v>
      </c>
      <c r="K197" s="4" t="s">
        <v>62</v>
      </c>
      <c r="L197" s="4" t="s">
        <v>63</v>
      </c>
      <c r="M197" s="5" t="n">
        <f>300</f>
        <v>300.0</v>
      </c>
    </row>
    <row r="198">
      <c r="A198" s="3" t="s">
        <v>121</v>
      </c>
      <c r="B198" s="4" t="s">
        <v>156</v>
      </c>
      <c r="C198" s="4" t="s">
        <v>157</v>
      </c>
      <c r="D198" s="3" t="s">
        <v>50</v>
      </c>
      <c r="E198" s="4" t="s">
        <v>68</v>
      </c>
      <c r="F198" s="4" t="s">
        <v>69</v>
      </c>
      <c r="G198" s="4" t="s">
        <v>70</v>
      </c>
      <c r="H198" s="5" t="n">
        <f>250</f>
        <v>250.0</v>
      </c>
      <c r="I198" s="3" t="s">
        <v>50</v>
      </c>
      <c r="J198" s="4" t="s">
        <v>36</v>
      </c>
      <c r="K198" s="4" t="s">
        <v>37</v>
      </c>
      <c r="L198" s="4" t="s">
        <v>38</v>
      </c>
      <c r="M198" s="5" t="n">
        <f>289</f>
        <v>289.0</v>
      </c>
    </row>
    <row r="199">
      <c r="A199" s="3" t="s">
        <v>121</v>
      </c>
      <c r="B199" s="4" t="s">
        <v>156</v>
      </c>
      <c r="C199" s="4" t="s">
        <v>157</v>
      </c>
      <c r="D199" s="3" t="s">
        <v>54</v>
      </c>
      <c r="E199" s="4" t="s">
        <v>51</v>
      </c>
      <c r="F199" s="4" t="s">
        <v>52</v>
      </c>
      <c r="G199" s="4" t="s">
        <v>53</v>
      </c>
      <c r="H199" s="5" t="n">
        <f>225</f>
        <v>225.0</v>
      </c>
      <c r="I199" s="3" t="s">
        <v>54</v>
      </c>
      <c r="J199" s="4" t="s">
        <v>51</v>
      </c>
      <c r="K199" s="4" t="s">
        <v>52</v>
      </c>
      <c r="L199" s="4" t="s">
        <v>53</v>
      </c>
      <c r="M199" s="5" t="n">
        <f>225</f>
        <v>225.0</v>
      </c>
    </row>
    <row r="200">
      <c r="A200" s="3" t="s">
        <v>121</v>
      </c>
      <c r="B200" s="4" t="s">
        <v>156</v>
      </c>
      <c r="C200" s="4" t="s">
        <v>157</v>
      </c>
      <c r="D200" s="3" t="s">
        <v>55</v>
      </c>
      <c r="E200" s="4" t="s">
        <v>76</v>
      </c>
      <c r="F200" s="4" t="s">
        <v>77</v>
      </c>
      <c r="G200" s="4" t="s">
        <v>78</v>
      </c>
      <c r="H200" s="5" t="n">
        <f>210</f>
        <v>210.0</v>
      </c>
      <c r="I200" s="3" t="s">
        <v>55</v>
      </c>
      <c r="J200" s="4" t="s">
        <v>40</v>
      </c>
      <c r="K200" s="4" t="s">
        <v>41</v>
      </c>
      <c r="L200" s="4" t="s">
        <v>42</v>
      </c>
      <c r="M200" s="5" t="n">
        <f>150</f>
        <v>150.0</v>
      </c>
    </row>
    <row r="201">
      <c r="A201" s="3" t="s">
        <v>121</v>
      </c>
      <c r="B201" s="4" t="s">
        <v>156</v>
      </c>
      <c r="C201" s="4" t="s">
        <v>157</v>
      </c>
      <c r="D201" s="3" t="s">
        <v>59</v>
      </c>
      <c r="E201" s="4" t="s">
        <v>61</v>
      </c>
      <c r="F201" s="4" t="s">
        <v>62</v>
      </c>
      <c r="G201" s="4" t="s">
        <v>63</v>
      </c>
      <c r="H201" s="5" t="n">
        <f>100</f>
        <v>100.0</v>
      </c>
      <c r="I201" s="3" t="s">
        <v>59</v>
      </c>
      <c r="J201" s="4" t="s">
        <v>72</v>
      </c>
      <c r="K201" s="4" t="s">
        <v>73</v>
      </c>
      <c r="L201" s="4" t="s">
        <v>74</v>
      </c>
      <c r="M201" s="5" t="n">
        <f>100</f>
        <v>100.0</v>
      </c>
    </row>
    <row r="202">
      <c r="A202" s="3" t="s">
        <v>121</v>
      </c>
      <c r="B202" s="4" t="s">
        <v>156</v>
      </c>
      <c r="C202" s="4" t="s">
        <v>157</v>
      </c>
      <c r="D202" s="3" t="s">
        <v>98</v>
      </c>
      <c r="E202" s="4" t="s">
        <v>98</v>
      </c>
      <c r="F202" s="4" t="s">
        <v>98</v>
      </c>
      <c r="G202" s="4" t="s">
        <v>98</v>
      </c>
      <c r="H202" s="5" t="str">
        <f>"－"</f>
        <v>－</v>
      </c>
      <c r="I202" s="3" t="s">
        <v>60</v>
      </c>
      <c r="J202" s="4" t="s">
        <v>68</v>
      </c>
      <c r="K202" s="4" t="s">
        <v>69</v>
      </c>
      <c r="L202" s="4" t="s">
        <v>70</v>
      </c>
      <c r="M202" s="5" t="n">
        <f>50</f>
        <v>50.0</v>
      </c>
    </row>
    <row r="203">
      <c r="A203" s="3" t="s">
        <v>121</v>
      </c>
      <c r="B203" s="4" t="s">
        <v>158</v>
      </c>
      <c r="C203" s="4" t="s">
        <v>159</v>
      </c>
      <c r="D203" s="3" t="s">
        <v>16</v>
      </c>
      <c r="E203" s="4" t="s">
        <v>21</v>
      </c>
      <c r="F203" s="4" t="s">
        <v>22</v>
      </c>
      <c r="G203" s="4" t="s">
        <v>23</v>
      </c>
      <c r="H203" s="5" t="n">
        <f>62</f>
        <v>62.0</v>
      </c>
      <c r="I203" s="3" t="s">
        <v>16</v>
      </c>
      <c r="J203" s="4" t="s">
        <v>21</v>
      </c>
      <c r="K203" s="4" t="s">
        <v>22</v>
      </c>
      <c r="L203" s="4" t="s">
        <v>23</v>
      </c>
      <c r="M203" s="5" t="n">
        <f>62</f>
        <v>62.0</v>
      </c>
    </row>
    <row r="204">
      <c r="A204" s="3" t="s">
        <v>121</v>
      </c>
      <c r="B204" s="4" t="s">
        <v>160</v>
      </c>
      <c r="C204" s="4" t="s">
        <v>161</v>
      </c>
      <c r="D204" s="3" t="s">
        <v>16</v>
      </c>
      <c r="E204" s="4" t="s">
        <v>17</v>
      </c>
      <c r="F204" s="4" t="s">
        <v>18</v>
      </c>
      <c r="G204" s="4" t="s">
        <v>19</v>
      </c>
      <c r="H204" s="5" t="n">
        <f>600</f>
        <v>600.0</v>
      </c>
      <c r="I204" s="3" t="s">
        <v>16</v>
      </c>
      <c r="J204" s="4" t="s">
        <v>28</v>
      </c>
      <c r="K204" s="4" t="s">
        <v>29</v>
      </c>
      <c r="L204" s="4" t="s">
        <v>30</v>
      </c>
      <c r="M204" s="5" t="n">
        <f>878</f>
        <v>878.0</v>
      </c>
    </row>
    <row r="205">
      <c r="A205" s="3" t="s">
        <v>121</v>
      </c>
      <c r="B205" s="4" t="s">
        <v>160</v>
      </c>
      <c r="C205" s="4" t="s">
        <v>161</v>
      </c>
      <c r="D205" s="3" t="s">
        <v>20</v>
      </c>
      <c r="E205" s="4" t="s">
        <v>21</v>
      </c>
      <c r="F205" s="4" t="s">
        <v>22</v>
      </c>
      <c r="G205" s="4" t="s">
        <v>23</v>
      </c>
      <c r="H205" s="5" t="n">
        <f>412</f>
        <v>412.0</v>
      </c>
      <c r="I205" s="3" t="s">
        <v>20</v>
      </c>
      <c r="J205" s="4" t="s">
        <v>21</v>
      </c>
      <c r="K205" s="4" t="s">
        <v>22</v>
      </c>
      <c r="L205" s="4" t="s">
        <v>23</v>
      </c>
      <c r="M205" s="5" t="n">
        <f>412</f>
        <v>412.0</v>
      </c>
    </row>
    <row r="206">
      <c r="A206" s="3" t="s">
        <v>121</v>
      </c>
      <c r="B206" s="4" t="s">
        <v>160</v>
      </c>
      <c r="C206" s="4" t="s">
        <v>161</v>
      </c>
      <c r="D206" s="3" t="s">
        <v>24</v>
      </c>
      <c r="E206" s="4" t="s">
        <v>28</v>
      </c>
      <c r="F206" s="4" t="s">
        <v>29</v>
      </c>
      <c r="G206" s="4" t="s">
        <v>30</v>
      </c>
      <c r="H206" s="5" t="n">
        <f>378</f>
        <v>378.0</v>
      </c>
      <c r="I206" s="3" t="s">
        <v>24</v>
      </c>
      <c r="J206" s="4" t="s">
        <v>43</v>
      </c>
      <c r="K206" s="4" t="s">
        <v>44</v>
      </c>
      <c r="L206" s="4" t="s">
        <v>45</v>
      </c>
      <c r="M206" s="5" t="n">
        <f>300</f>
        <v>300.0</v>
      </c>
    </row>
    <row r="207">
      <c r="A207" s="3" t="s">
        <v>121</v>
      </c>
      <c r="B207" s="4" t="s">
        <v>160</v>
      </c>
      <c r="C207" s="4" t="s">
        <v>161</v>
      </c>
      <c r="D207" s="3" t="s">
        <v>31</v>
      </c>
      <c r="E207" s="4" t="s">
        <v>76</v>
      </c>
      <c r="F207" s="4" t="s">
        <v>77</v>
      </c>
      <c r="G207" s="4" t="s">
        <v>78</v>
      </c>
      <c r="H207" s="5" t="n">
        <f>300</f>
        <v>300.0</v>
      </c>
      <c r="I207" s="3" t="s">
        <v>24</v>
      </c>
      <c r="J207" s="4" t="s">
        <v>76</v>
      </c>
      <c r="K207" s="4" t="s">
        <v>77</v>
      </c>
      <c r="L207" s="4" t="s">
        <v>78</v>
      </c>
      <c r="M207" s="5" t="n">
        <f>300</f>
        <v>300.0</v>
      </c>
    </row>
    <row r="208">
      <c r="A208" s="3" t="s">
        <v>121</v>
      </c>
      <c r="B208" s="4" t="s">
        <v>160</v>
      </c>
      <c r="C208" s="4" t="s">
        <v>161</v>
      </c>
      <c r="D208" s="3" t="s">
        <v>31</v>
      </c>
      <c r="E208" s="4" t="s">
        <v>47</v>
      </c>
      <c r="F208" s="4" t="s">
        <v>48</v>
      </c>
      <c r="G208" s="4" t="s">
        <v>49</v>
      </c>
      <c r="H208" s="5" t="n">
        <f>300</f>
        <v>300.0</v>
      </c>
      <c r="I208" s="3" t="s">
        <v>32</v>
      </c>
      <c r="J208" s="4" t="s">
        <v>33</v>
      </c>
      <c r="K208" s="4" t="s">
        <v>34</v>
      </c>
      <c r="L208" s="4" t="s">
        <v>35</v>
      </c>
      <c r="M208" s="5" t="n">
        <f>100</f>
        <v>100.0</v>
      </c>
    </row>
    <row r="209">
      <c r="A209" s="3" t="s">
        <v>121</v>
      </c>
      <c r="B209" s="4" t="s">
        <v>160</v>
      </c>
      <c r="C209" s="4" t="s">
        <v>161</v>
      </c>
      <c r="D209" s="3" t="s">
        <v>39</v>
      </c>
      <c r="E209" s="4" t="s">
        <v>25</v>
      </c>
      <c r="F209" s="4" t="s">
        <v>26</v>
      </c>
      <c r="G209" s="4" t="s">
        <v>27</v>
      </c>
      <c r="H209" s="5" t="n">
        <f>60</f>
        <v>60.0</v>
      </c>
      <c r="I209" s="3" t="s">
        <v>39</v>
      </c>
      <c r="J209" s="4" t="s">
        <v>17</v>
      </c>
      <c r="K209" s="4" t="s">
        <v>18</v>
      </c>
      <c r="L209" s="4" t="s">
        <v>19</v>
      </c>
      <c r="M209" s="5" t="n">
        <f>50</f>
        <v>50.0</v>
      </c>
    </row>
    <row r="210">
      <c r="A210" s="3" t="s">
        <v>121</v>
      </c>
      <c r="B210" s="4" t="s">
        <v>160</v>
      </c>
      <c r="C210" s="4" t="s">
        <v>161</v>
      </c>
      <c r="D210" s="3" t="s">
        <v>46</v>
      </c>
      <c r="E210" s="4" t="s">
        <v>68</v>
      </c>
      <c r="F210" s="4" t="s">
        <v>69</v>
      </c>
      <c r="G210" s="4" t="s">
        <v>70</v>
      </c>
      <c r="H210" s="5" t="n">
        <f>38</f>
        <v>38.0</v>
      </c>
      <c r="I210" s="3" t="s">
        <v>46</v>
      </c>
      <c r="J210" s="4" t="s">
        <v>68</v>
      </c>
      <c r="K210" s="4" t="s">
        <v>69</v>
      </c>
      <c r="L210" s="4" t="s">
        <v>70</v>
      </c>
      <c r="M210" s="5" t="n">
        <f>38</f>
        <v>38.0</v>
      </c>
    </row>
    <row r="211">
      <c r="A211" s="3" t="s">
        <v>121</v>
      </c>
      <c r="B211" s="4" t="s">
        <v>160</v>
      </c>
      <c r="C211" s="4" t="s">
        <v>161</v>
      </c>
      <c r="D211" s="3" t="s">
        <v>98</v>
      </c>
      <c r="E211" s="4" t="s">
        <v>98</v>
      </c>
      <c r="F211" s="4" t="s">
        <v>98</v>
      </c>
      <c r="G211" s="4" t="s">
        <v>98</v>
      </c>
      <c r="H211" s="5" t="str">
        <f>"－"</f>
        <v>－</v>
      </c>
      <c r="I211" s="3" t="s">
        <v>50</v>
      </c>
      <c r="J211" s="4" t="s">
        <v>25</v>
      </c>
      <c r="K211" s="4" t="s">
        <v>26</v>
      </c>
      <c r="L211" s="4" t="s">
        <v>27</v>
      </c>
      <c r="M211" s="5" t="n">
        <f>10</f>
        <v>10.0</v>
      </c>
    </row>
    <row r="212">
      <c r="A212" s="3" t="s">
        <v>121</v>
      </c>
      <c r="B212" s="4" t="s">
        <v>162</v>
      </c>
      <c r="C212" s="4" t="s">
        <v>163</v>
      </c>
      <c r="D212" s="3" t="s">
        <v>16</v>
      </c>
      <c r="E212" s="4" t="s">
        <v>21</v>
      </c>
      <c r="F212" s="4" t="s">
        <v>22</v>
      </c>
      <c r="G212" s="4" t="s">
        <v>23</v>
      </c>
      <c r="H212" s="5" t="n">
        <f>182</f>
        <v>182.0</v>
      </c>
      <c r="I212" s="3" t="s">
        <v>16</v>
      </c>
      <c r="J212" s="4" t="s">
        <v>21</v>
      </c>
      <c r="K212" s="4" t="s">
        <v>22</v>
      </c>
      <c r="L212" s="4" t="s">
        <v>23</v>
      </c>
      <c r="M212" s="5" t="n">
        <f>182</f>
        <v>182.0</v>
      </c>
    </row>
    <row r="213">
      <c r="A213" s="3" t="s">
        <v>121</v>
      </c>
      <c r="B213" s="4" t="s">
        <v>162</v>
      </c>
      <c r="C213" s="4" t="s">
        <v>163</v>
      </c>
      <c r="D213" s="3" t="s">
        <v>20</v>
      </c>
      <c r="E213" s="4" t="s">
        <v>51</v>
      </c>
      <c r="F213" s="4" t="s">
        <v>52</v>
      </c>
      <c r="G213" s="4" t="s">
        <v>53</v>
      </c>
      <c r="H213" s="5" t="n">
        <f>20</f>
        <v>20.0</v>
      </c>
      <c r="I213" s="3" t="s">
        <v>20</v>
      </c>
      <c r="J213" s="4" t="s">
        <v>51</v>
      </c>
      <c r="K213" s="4" t="s">
        <v>52</v>
      </c>
      <c r="L213" s="4" t="s">
        <v>53</v>
      </c>
      <c r="M213" s="5" t="n">
        <f>20</f>
        <v>20.0</v>
      </c>
    </row>
    <row r="214">
      <c r="A214" s="3" t="s">
        <v>121</v>
      </c>
      <c r="B214" s="4" t="s">
        <v>162</v>
      </c>
      <c r="C214" s="4" t="s">
        <v>163</v>
      </c>
      <c r="D214" s="3" t="s">
        <v>24</v>
      </c>
      <c r="E214" s="4" t="s">
        <v>28</v>
      </c>
      <c r="F214" s="4" t="s">
        <v>29</v>
      </c>
      <c r="G214" s="4" t="s">
        <v>30</v>
      </c>
      <c r="H214" s="5" t="n">
        <f>2</f>
        <v>2.0</v>
      </c>
      <c r="I214" s="3" t="s">
        <v>24</v>
      </c>
      <c r="J214" s="4" t="s">
        <v>28</v>
      </c>
      <c r="K214" s="4" t="s">
        <v>29</v>
      </c>
      <c r="L214" s="4" t="s">
        <v>30</v>
      </c>
      <c r="M214" s="5" t="n">
        <f>2</f>
        <v>2.0</v>
      </c>
    </row>
    <row r="215">
      <c r="A215" s="3" t="s">
        <v>121</v>
      </c>
      <c r="B215" s="4" t="s">
        <v>164</v>
      </c>
      <c r="C215" s="4" t="s">
        <v>165</v>
      </c>
      <c r="D215" s="3" t="s">
        <v>16</v>
      </c>
      <c r="E215" s="4" t="s">
        <v>17</v>
      </c>
      <c r="F215" s="4" t="s">
        <v>18</v>
      </c>
      <c r="G215" s="4" t="s">
        <v>19</v>
      </c>
      <c r="H215" s="5" t="n">
        <f>2468</f>
        <v>2468.0</v>
      </c>
      <c r="I215" s="3" t="s">
        <v>16</v>
      </c>
      <c r="J215" s="4" t="s">
        <v>17</v>
      </c>
      <c r="K215" s="4" t="s">
        <v>18</v>
      </c>
      <c r="L215" s="4" t="s">
        <v>19</v>
      </c>
      <c r="M215" s="5" t="n">
        <f>2370</f>
        <v>2370.0</v>
      </c>
    </row>
    <row r="216">
      <c r="A216" s="3" t="s">
        <v>121</v>
      </c>
      <c r="B216" s="4" t="s">
        <v>164</v>
      </c>
      <c r="C216" s="4" t="s">
        <v>165</v>
      </c>
      <c r="D216" s="3" t="s">
        <v>20</v>
      </c>
      <c r="E216" s="4" t="s">
        <v>28</v>
      </c>
      <c r="F216" s="4" t="s">
        <v>29</v>
      </c>
      <c r="G216" s="4" t="s">
        <v>30</v>
      </c>
      <c r="H216" s="5" t="n">
        <f>1293</f>
        <v>1293.0</v>
      </c>
      <c r="I216" s="3" t="s">
        <v>20</v>
      </c>
      <c r="J216" s="4" t="s">
        <v>28</v>
      </c>
      <c r="K216" s="4" t="s">
        <v>29</v>
      </c>
      <c r="L216" s="4" t="s">
        <v>30</v>
      </c>
      <c r="M216" s="5" t="n">
        <f>2043</f>
        <v>2043.0</v>
      </c>
    </row>
    <row r="217">
      <c r="A217" s="3" t="s">
        <v>121</v>
      </c>
      <c r="B217" s="4" t="s">
        <v>164</v>
      </c>
      <c r="C217" s="4" t="s">
        <v>165</v>
      </c>
      <c r="D217" s="3" t="s">
        <v>24</v>
      </c>
      <c r="E217" s="4" t="s">
        <v>51</v>
      </c>
      <c r="F217" s="4" t="s">
        <v>52</v>
      </c>
      <c r="G217" s="4" t="s">
        <v>53</v>
      </c>
      <c r="H217" s="5" t="n">
        <f>1100</f>
        <v>1100.0</v>
      </c>
      <c r="I217" s="3" t="s">
        <v>24</v>
      </c>
      <c r="J217" s="4" t="s">
        <v>21</v>
      </c>
      <c r="K217" s="4" t="s">
        <v>22</v>
      </c>
      <c r="L217" s="4" t="s">
        <v>23</v>
      </c>
      <c r="M217" s="5" t="n">
        <f>980</f>
        <v>980.0</v>
      </c>
    </row>
    <row r="218">
      <c r="A218" s="3" t="s">
        <v>121</v>
      </c>
      <c r="B218" s="4" t="s">
        <v>164</v>
      </c>
      <c r="C218" s="4" t="s">
        <v>165</v>
      </c>
      <c r="D218" s="3" t="s">
        <v>31</v>
      </c>
      <c r="E218" s="4" t="s">
        <v>21</v>
      </c>
      <c r="F218" s="4" t="s">
        <v>22</v>
      </c>
      <c r="G218" s="4" t="s">
        <v>23</v>
      </c>
      <c r="H218" s="5" t="n">
        <f>980</f>
        <v>980.0</v>
      </c>
      <c r="I218" s="3" t="s">
        <v>31</v>
      </c>
      <c r="J218" s="4" t="s">
        <v>51</v>
      </c>
      <c r="K218" s="4" t="s">
        <v>52</v>
      </c>
      <c r="L218" s="4" t="s">
        <v>53</v>
      </c>
      <c r="M218" s="5" t="n">
        <f>950</f>
        <v>950.0</v>
      </c>
    </row>
    <row r="219">
      <c r="A219" s="3" t="s">
        <v>121</v>
      </c>
      <c r="B219" s="4" t="s">
        <v>164</v>
      </c>
      <c r="C219" s="4" t="s">
        <v>165</v>
      </c>
      <c r="D219" s="3" t="s">
        <v>32</v>
      </c>
      <c r="E219" s="4" t="s">
        <v>43</v>
      </c>
      <c r="F219" s="4" t="s">
        <v>44</v>
      </c>
      <c r="G219" s="4" t="s">
        <v>45</v>
      </c>
      <c r="H219" s="5" t="n">
        <f>850</f>
        <v>850.0</v>
      </c>
      <c r="I219" s="3" t="s">
        <v>32</v>
      </c>
      <c r="J219" s="4" t="s">
        <v>33</v>
      </c>
      <c r="K219" s="4" t="s">
        <v>34</v>
      </c>
      <c r="L219" s="4" t="s">
        <v>35</v>
      </c>
      <c r="M219" s="5" t="n">
        <f>927</f>
        <v>927.0</v>
      </c>
    </row>
    <row r="220">
      <c r="A220" s="3" t="s">
        <v>121</v>
      </c>
      <c r="B220" s="4" t="s">
        <v>164</v>
      </c>
      <c r="C220" s="4" t="s">
        <v>165</v>
      </c>
      <c r="D220" s="3" t="s">
        <v>32</v>
      </c>
      <c r="E220" s="4" t="s">
        <v>68</v>
      </c>
      <c r="F220" s="4" t="s">
        <v>69</v>
      </c>
      <c r="G220" s="4" t="s">
        <v>70</v>
      </c>
      <c r="H220" s="5" t="n">
        <f>850</f>
        <v>850.0</v>
      </c>
      <c r="I220" s="3" t="s">
        <v>39</v>
      </c>
      <c r="J220" s="4" t="s">
        <v>68</v>
      </c>
      <c r="K220" s="4" t="s">
        <v>69</v>
      </c>
      <c r="L220" s="4" t="s">
        <v>70</v>
      </c>
      <c r="M220" s="5" t="n">
        <f>793</f>
        <v>793.0</v>
      </c>
    </row>
    <row r="221">
      <c r="A221" s="3" t="s">
        <v>121</v>
      </c>
      <c r="B221" s="4" t="s">
        <v>164</v>
      </c>
      <c r="C221" s="4" t="s">
        <v>165</v>
      </c>
      <c r="D221" s="3" t="s">
        <v>46</v>
      </c>
      <c r="E221" s="4" t="s">
        <v>33</v>
      </c>
      <c r="F221" s="4" t="s">
        <v>34</v>
      </c>
      <c r="G221" s="4" t="s">
        <v>35</v>
      </c>
      <c r="H221" s="5" t="n">
        <f>577</f>
        <v>577.0</v>
      </c>
      <c r="I221" s="3" t="s">
        <v>46</v>
      </c>
      <c r="J221" s="4" t="s">
        <v>36</v>
      </c>
      <c r="K221" s="4" t="s">
        <v>37</v>
      </c>
      <c r="L221" s="4" t="s">
        <v>38</v>
      </c>
      <c r="M221" s="5" t="n">
        <f>447</f>
        <v>447.0</v>
      </c>
    </row>
    <row r="222">
      <c r="A222" s="3" t="s">
        <v>121</v>
      </c>
      <c r="B222" s="4" t="s">
        <v>164</v>
      </c>
      <c r="C222" s="4" t="s">
        <v>165</v>
      </c>
      <c r="D222" s="3" t="s">
        <v>50</v>
      </c>
      <c r="E222" s="4" t="s">
        <v>36</v>
      </c>
      <c r="F222" s="4" t="s">
        <v>37</v>
      </c>
      <c r="G222" s="4" t="s">
        <v>38</v>
      </c>
      <c r="H222" s="5" t="n">
        <f>557</f>
        <v>557.0</v>
      </c>
      <c r="I222" s="3" t="s">
        <v>50</v>
      </c>
      <c r="J222" s="4" t="s">
        <v>76</v>
      </c>
      <c r="K222" s="4" t="s">
        <v>77</v>
      </c>
      <c r="L222" s="4" t="s">
        <v>78</v>
      </c>
      <c r="M222" s="5" t="n">
        <f>445</f>
        <v>445.0</v>
      </c>
    </row>
    <row r="223">
      <c r="A223" s="3" t="s">
        <v>121</v>
      </c>
      <c r="B223" s="4" t="s">
        <v>164</v>
      </c>
      <c r="C223" s="4" t="s">
        <v>165</v>
      </c>
      <c r="D223" s="3" t="s">
        <v>54</v>
      </c>
      <c r="E223" s="4" t="s">
        <v>76</v>
      </c>
      <c r="F223" s="4" t="s">
        <v>77</v>
      </c>
      <c r="G223" s="4" t="s">
        <v>78</v>
      </c>
      <c r="H223" s="5" t="n">
        <f>395</f>
        <v>395.0</v>
      </c>
      <c r="I223" s="3" t="s">
        <v>54</v>
      </c>
      <c r="J223" s="4" t="s">
        <v>43</v>
      </c>
      <c r="K223" s="4" t="s">
        <v>44</v>
      </c>
      <c r="L223" s="4" t="s">
        <v>45</v>
      </c>
      <c r="M223" s="5" t="n">
        <f>400</f>
        <v>400.0</v>
      </c>
    </row>
    <row r="224">
      <c r="A224" s="3" t="s">
        <v>121</v>
      </c>
      <c r="B224" s="4" t="s">
        <v>164</v>
      </c>
      <c r="C224" s="4" t="s">
        <v>165</v>
      </c>
      <c r="D224" s="3" t="s">
        <v>55</v>
      </c>
      <c r="E224" s="4" t="s">
        <v>61</v>
      </c>
      <c r="F224" s="4" t="s">
        <v>62</v>
      </c>
      <c r="G224" s="4" t="s">
        <v>63</v>
      </c>
      <c r="H224" s="5" t="n">
        <f>335</f>
        <v>335.0</v>
      </c>
      <c r="I224" s="3" t="s">
        <v>55</v>
      </c>
      <c r="J224" s="4" t="s">
        <v>47</v>
      </c>
      <c r="K224" s="4" t="s">
        <v>48</v>
      </c>
      <c r="L224" s="4" t="s">
        <v>49</v>
      </c>
      <c r="M224" s="5" t="n">
        <f>350</f>
        <v>350.0</v>
      </c>
    </row>
    <row r="225">
      <c r="A225" s="3" t="s">
        <v>121</v>
      </c>
      <c r="B225" s="4" t="s">
        <v>164</v>
      </c>
      <c r="C225" s="4" t="s">
        <v>165</v>
      </c>
      <c r="D225" s="3" t="s">
        <v>59</v>
      </c>
      <c r="E225" s="4" t="s">
        <v>40</v>
      </c>
      <c r="F225" s="4" t="s">
        <v>41</v>
      </c>
      <c r="G225" s="4" t="s">
        <v>42</v>
      </c>
      <c r="H225" s="5" t="n">
        <f>300</f>
        <v>300.0</v>
      </c>
      <c r="I225" s="3" t="s">
        <v>59</v>
      </c>
      <c r="J225" s="4" t="s">
        <v>93</v>
      </c>
      <c r="K225" s="4" t="s">
        <v>94</v>
      </c>
      <c r="L225" s="4" t="s">
        <v>95</v>
      </c>
      <c r="M225" s="5" t="n">
        <f>300</f>
        <v>300.0</v>
      </c>
    </row>
    <row r="226">
      <c r="A226" s="3" t="s">
        <v>121</v>
      </c>
      <c r="B226" s="4" t="s">
        <v>164</v>
      </c>
      <c r="C226" s="4" t="s">
        <v>165</v>
      </c>
      <c r="D226" s="3" t="s">
        <v>59</v>
      </c>
      <c r="E226" s="4" t="s">
        <v>93</v>
      </c>
      <c r="F226" s="4" t="s">
        <v>94</v>
      </c>
      <c r="G226" s="4" t="s">
        <v>95</v>
      </c>
      <c r="H226" s="5" t="n">
        <f>300</f>
        <v>300.0</v>
      </c>
      <c r="I226" s="3" t="s">
        <v>60</v>
      </c>
      <c r="J226" s="4" t="s">
        <v>40</v>
      </c>
      <c r="K226" s="4" t="s">
        <v>41</v>
      </c>
      <c r="L226" s="4" t="s">
        <v>42</v>
      </c>
      <c r="M226" s="5" t="n">
        <f>250</f>
        <v>250.0</v>
      </c>
    </row>
    <row r="227">
      <c r="A227" s="3" t="s">
        <v>121</v>
      </c>
      <c r="B227" s="4" t="s">
        <v>164</v>
      </c>
      <c r="C227" s="4" t="s">
        <v>165</v>
      </c>
      <c r="D227" s="3" t="s">
        <v>67</v>
      </c>
      <c r="E227" s="4" t="s">
        <v>25</v>
      </c>
      <c r="F227" s="4" t="s">
        <v>26</v>
      </c>
      <c r="G227" s="4" t="s">
        <v>27</v>
      </c>
      <c r="H227" s="5" t="n">
        <f>250</f>
        <v>250.0</v>
      </c>
      <c r="I227" s="3" t="s">
        <v>67</v>
      </c>
      <c r="J227" s="4" t="s">
        <v>25</v>
      </c>
      <c r="K227" s="4" t="s">
        <v>26</v>
      </c>
      <c r="L227" s="4" t="s">
        <v>27</v>
      </c>
      <c r="M227" s="5" t="n">
        <f>200</f>
        <v>200.0</v>
      </c>
    </row>
    <row r="228">
      <c r="A228" s="3" t="s">
        <v>121</v>
      </c>
      <c r="B228" s="4" t="s">
        <v>164</v>
      </c>
      <c r="C228" s="4" t="s">
        <v>165</v>
      </c>
      <c r="D228" s="3" t="s">
        <v>71</v>
      </c>
      <c r="E228" s="4" t="s">
        <v>80</v>
      </c>
      <c r="F228" s="4" t="s">
        <v>81</v>
      </c>
      <c r="G228" s="4" t="s">
        <v>82</v>
      </c>
      <c r="H228" s="5" t="n">
        <f>150</f>
        <v>150.0</v>
      </c>
      <c r="I228" s="3" t="s">
        <v>98</v>
      </c>
      <c r="J228" s="4" t="s">
        <v>98</v>
      </c>
      <c r="K228" s="4" t="s">
        <v>98</v>
      </c>
      <c r="L228" s="4" t="s">
        <v>98</v>
      </c>
      <c r="M228" s="5" t="str">
        <f>"－"</f>
        <v>－</v>
      </c>
    </row>
    <row r="229">
      <c r="A229" s="3" t="s">
        <v>121</v>
      </c>
      <c r="B229" s="4" t="s">
        <v>164</v>
      </c>
      <c r="C229" s="4" t="s">
        <v>165</v>
      </c>
      <c r="D229" s="3" t="s">
        <v>75</v>
      </c>
      <c r="E229" s="4" t="s">
        <v>47</v>
      </c>
      <c r="F229" s="4" t="s">
        <v>48</v>
      </c>
      <c r="G229" s="4" t="s">
        <v>49</v>
      </c>
      <c r="H229" s="5" t="n">
        <f>50</f>
        <v>50.0</v>
      </c>
      <c r="I229" s="3" t="s">
        <v>98</v>
      </c>
      <c r="J229" s="4" t="s">
        <v>98</v>
      </c>
      <c r="K229" s="4" t="s">
        <v>98</v>
      </c>
      <c r="L229" s="4" t="s">
        <v>98</v>
      </c>
      <c r="M229" s="5" t="str">
        <f>"－"</f>
        <v>－</v>
      </c>
    </row>
  </sheetData>
  <mergeCells count="13">
    <mergeCell ref="I7:I8"/>
    <mergeCell ref="I6:M6"/>
    <mergeCell ref="A1:M1"/>
    <mergeCell ref="A2:M2"/>
    <mergeCell ref="H7:H8"/>
    <mergeCell ref="M7:M8"/>
    <mergeCell ref="J7:L8"/>
    <mergeCell ref="E7:G8"/>
    <mergeCell ref="C6:C8"/>
    <mergeCell ref="B6:B8"/>
    <mergeCell ref="A6:A8"/>
    <mergeCell ref="D6:H6"/>
    <mergeCell ref="D7:D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30"/>
  <headerFooter alignWithMargins="0">
    <oddFooter>&amp;C&amp;P/&amp;N</oddFooter>
  </headerFooter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手口上位一覧（月間）</vt:lpstr>
      <vt:lpstr>'手口上位一覧（月間）'!Print_Titles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2023-07-18T03:54:00Z</dcterms:created>
  <cp:lastPrinted>2023-07-18T01:29:44Z</cp:lastPrinted>
  <dcterms:modified xsi:type="dcterms:W3CDTF">2023-07-20T07:07:23Z</dcterms:modified>
</cp:coreProperties>
</file>