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<sst xmlns="http://schemas.openxmlformats.org/spreadsheetml/2006/main" count="528" uniqueCount="129">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</sst>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DATE(2026,04,21)</f>
        <v>46133.0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DATE(2026,04,21)</f>
        <v>46133.0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515256.0</f>
        <v>515256.0</v>
      </c>
      <c r="E12" s="18" t="n">
        <f>30666.0</f>
        <v>30666.0</v>
      </c>
      <c r="F12" s="19" t="n">
        <f>1.0</f>
        <v>1.0</v>
      </c>
      <c r="G12" s="17" t="n">
        <f>3583248967422.0</f>
        <v>3.583248967422E12</v>
      </c>
      <c r="H12" s="18" t="n">
        <f>546546984172.0</f>
        <v>5.46546984172E11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284844.0</f>
        <v>284844.0</v>
      </c>
      <c r="E13" s="22" t="n">
        <f>16616.0</f>
        <v>16616.0</v>
      </c>
      <c r="F13" s="23" t="n">
        <f>1.0</f>
        <v>1.0</v>
      </c>
      <c r="G13" s="21" t="n">
        <f>2919173579945.0</f>
        <v>2.919173579945E12</v>
      </c>
      <c r="H13" s="22" t="n">
        <f>239587746170.0</f>
        <v>2.3958774617E11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302605.0</f>
        <v>302605.0</v>
      </c>
      <c r="E14" s="22" t="n">
        <f>28311.0</f>
        <v>28311.0</v>
      </c>
      <c r="F14" s="23" t="n">
        <f>1.0</f>
        <v>1.0</v>
      </c>
      <c r="G14" s="21" t="n">
        <f>3977758512544.0</f>
        <v>3.977758512544E12</v>
      </c>
      <c r="H14" s="22" t="n">
        <f>741557720109.0</f>
        <v>7.41557720109E11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1102705.0</f>
        <v>1102705.0</v>
      </c>
      <c r="E15" s="26" t="n">
        <f>75593.0</f>
        <v>75593.0</v>
      </c>
      <c r="F15" s="27" t="n">
        <f>1.0</f>
        <v>1.0</v>
      </c>
      <c r="G15" s="25" t="n">
        <f>10480181059911.0</f>
        <v>1.0480181059911E13</v>
      </c>
      <c r="H15" s="26" t="n">
        <f>1527692450451.0</f>
        <v>1.527692450451E12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7531.0</f>
        <v>7531.0</v>
      </c>
      <c r="E16" s="18" t="n">
        <f>98.0</f>
        <v>98.0</v>
      </c>
      <c r="F16" s="19" t="n">
        <f>0.015</f>
        <v>0.015</v>
      </c>
      <c r="G16" s="17" t="n">
        <f>885686467500.0</f>
        <v>8.856864675E11</v>
      </c>
      <c r="H16" s="18" t="n">
        <f>12764130000.0</f>
        <v>1.276413E10</v>
      </c>
      <c r="I16" s="19" t="n">
        <f>0.247</f>
        <v>0.247</v>
      </c>
    </row>
    <row r="17" spans="1:9" ht="24.9" customHeight="1">
      <c r="A17" s="41"/>
      <c r="B17" s="39"/>
      <c r="C17" s="20" t="s">
        <v>16</v>
      </c>
      <c r="D17" s="21" t="n">
        <f>10848.0</f>
        <v>10848.0</v>
      </c>
      <c r="E17" s="22" t="n">
        <f>963.0</f>
        <v>963.0</v>
      </c>
      <c r="F17" s="23" t="n">
        <f>0.038</f>
        <v>0.038</v>
      </c>
      <c r="G17" s="21" t="n">
        <f>1344128504375.0</f>
        <v>1.344128504375E12</v>
      </c>
      <c r="H17" s="22" t="n">
        <f>125487940000.0</f>
        <v>1.2548794E11</v>
      </c>
      <c r="I17" s="23" t="n">
        <f>0.46</f>
        <v>0.46</v>
      </c>
    </row>
    <row r="18" spans="1:9" ht="24.9" customHeight="1">
      <c r="A18" s="41"/>
      <c r="B18" s="39"/>
      <c r="C18" s="20" t="s">
        <v>17</v>
      </c>
      <c r="D18" s="21" t="n">
        <f>11351.0</f>
        <v>11351.0</v>
      </c>
      <c r="E18" s="22" t="n">
        <f>880.0</f>
        <v>880.0</v>
      </c>
      <c r="F18" s="23" t="n">
        <f>0.038</f>
        <v>0.038</v>
      </c>
      <c r="G18" s="21" t="n">
        <f>1350277604125.0</f>
        <v>1.350277604125E12</v>
      </c>
      <c r="H18" s="22" t="n">
        <f>114730440000.0</f>
        <v>1.1473044E11</v>
      </c>
      <c r="I18" s="23" t="n">
        <f>0.339</f>
        <v>0.339</v>
      </c>
    </row>
    <row r="19" spans="1:9" ht="24.9" customHeight="1">
      <c r="A19" s="41"/>
      <c r="B19" s="39"/>
      <c r="C19" s="24" t="s">
        <v>18</v>
      </c>
      <c r="D19" s="25" t="n">
        <f>29730.0</f>
        <v>29730.0</v>
      </c>
      <c r="E19" s="26" t="n">
        <f>1941.0</f>
        <v>1941.0</v>
      </c>
      <c r="F19" s="27" t="n">
        <f>0.027</f>
        <v>0.027</v>
      </c>
      <c r="G19" s="25" t="n">
        <f>3580092576000.0</f>
        <v>3.580092576E12</v>
      </c>
      <c r="H19" s="26" t="n">
        <f>252982510000.0</f>
        <v>2.5298251E11</v>
      </c>
      <c r="I19" s="27" t="n">
        <f>0.342</f>
        <v>0.342</v>
      </c>
    </row>
    <row r="20" spans="1:9" ht="24.9" customHeight="1">
      <c r="A20" s="41"/>
      <c r="B20" s="39" t="s">
        <v>21</v>
      </c>
      <c r="C20" s="16" t="s">
        <v>15</v>
      </c>
      <c r="D20" s="17" t="n">
        <f>498479.0</f>
        <v>498479.0</v>
      </c>
      <c r="E20" s="18" t="n">
        <f>30568.0</f>
        <v>30568.0</v>
      </c>
      <c r="F20" s="19" t="n">
        <f>0.967</f>
        <v>0.967</v>
      </c>
      <c r="G20" s="17" t="n">
        <f>2599803869922.0</f>
        <v>2.599803869922E12</v>
      </c>
      <c r="H20" s="18" t="n">
        <f>533782854172.0</f>
        <v>5.33782854172E11</v>
      </c>
      <c r="I20" s="19" t="n">
        <f>0.726</f>
        <v>0.726</v>
      </c>
    </row>
    <row r="21" spans="1:9" ht="24.9" customHeight="1">
      <c r="A21" s="41"/>
      <c r="B21" s="39"/>
      <c r="C21" s="20" t="s">
        <v>16</v>
      </c>
      <c r="D21" s="21" t="n">
        <f>268811.0</f>
        <v>268811.0</v>
      </c>
      <c r="E21" s="22" t="n">
        <f>15641.0</f>
        <v>15641.0</v>
      </c>
      <c r="F21" s="23" t="n">
        <f>0.944</f>
        <v>0.944</v>
      </c>
      <c r="G21" s="21" t="n">
        <f>1521927731830.0</f>
        <v>1.52192773183E12</v>
      </c>
      <c r="H21" s="22" t="n">
        <f>114092544730.0</f>
        <v>1.1409254473E11</v>
      </c>
      <c r="I21" s="23" t="n">
        <f>0.521</f>
        <v>0.521</v>
      </c>
    </row>
    <row r="22" spans="1:9" ht="24.9" customHeight="1">
      <c r="A22" s="41"/>
      <c r="B22" s="39"/>
      <c r="C22" s="20" t="s">
        <v>17</v>
      </c>
      <c r="D22" s="21" t="n">
        <f>283056.0</f>
        <v>283056.0</v>
      </c>
      <c r="E22" s="22" t="n">
        <f>27399.0</f>
        <v>27399.0</v>
      </c>
      <c r="F22" s="23" t="n">
        <f>0.935</f>
        <v>0.935</v>
      </c>
      <c r="G22" s="21" t="n">
        <f>2552406387709.0</f>
        <v>2.552406387709E12</v>
      </c>
      <c r="H22" s="22" t="n">
        <f>626793848709.0</f>
        <v>6.26793848709E11</v>
      </c>
      <c r="I22" s="23" t="n">
        <f>0.642</f>
        <v>0.642</v>
      </c>
    </row>
    <row r="23" spans="1:9" ht="24.9" customHeight="1">
      <c r="A23" s="41"/>
      <c r="B23" s="39"/>
      <c r="C23" s="24" t="s">
        <v>18</v>
      </c>
      <c r="D23" s="25" t="n">
        <f>1050346.0</f>
        <v>1050346.0</v>
      </c>
      <c r="E23" s="26" t="n">
        <f>73608.0</f>
        <v>73608.0</v>
      </c>
      <c r="F23" s="27" t="n">
        <f>0.953</f>
        <v>0.953</v>
      </c>
      <c r="G23" s="25" t="n">
        <f>6674137989461.0</f>
        <v>6.674137989461E12</v>
      </c>
      <c r="H23" s="26" t="n">
        <f>1274669247611.0</f>
        <v>1.274669247611E12</v>
      </c>
      <c r="I23" s="27" t="n">
        <f>0.637</f>
        <v>0.637</v>
      </c>
    </row>
    <row r="24" spans="1:9" ht="24.9" customHeight="1">
      <c r="A24" s="41"/>
      <c r="B24" s="39" t="s">
        <v>22</v>
      </c>
      <c r="C24" s="16" t="s">
        <v>15</v>
      </c>
      <c r="D24" s="17" t="n">
        <f>8902.0</f>
        <v>8902.0</v>
      </c>
      <c r="E24" s="18" t="n">
        <f>0.0</f>
        <v>0.0</v>
      </c>
      <c r="F24" s="19" t="n">
        <f>0.017</f>
        <v>0.017</v>
      </c>
      <c r="G24" s="17" t="n">
        <f>96346946000.0</f>
        <v>9.6346946E10</v>
      </c>
      <c r="H24" s="18" t="n">
        <f>0.0</f>
        <v>0.0</v>
      </c>
      <c r="I24" s="19" t="n">
        <f>0.027</f>
        <v>0.027</v>
      </c>
    </row>
    <row r="25" spans="1:9" ht="24.9" customHeight="1">
      <c r="A25" s="41"/>
      <c r="B25" s="39"/>
      <c r="C25" s="20" t="s">
        <v>16</v>
      </c>
      <c r="D25" s="21" t="n">
        <f>4881.0</f>
        <v>4881.0</v>
      </c>
      <c r="E25" s="22" t="n">
        <f>0.0</f>
        <v>0.0</v>
      </c>
      <c r="F25" s="23" t="n">
        <f>0.017</f>
        <v>0.017</v>
      </c>
      <c r="G25" s="21" t="n">
        <f>51939226800.0</f>
        <v>5.19392268E10</v>
      </c>
      <c r="H25" s="22" t="n">
        <f>0.0</f>
        <v>0.0</v>
      </c>
      <c r="I25" s="23" t="n">
        <f>0.018</f>
        <v>0.018</v>
      </c>
    </row>
    <row r="26" spans="1:9" ht="24.9" customHeight="1">
      <c r="A26" s="41"/>
      <c r="B26" s="39"/>
      <c r="C26" s="20" t="s">
        <v>17</v>
      </c>
      <c r="D26" s="21" t="n">
        <f>6962.0</f>
        <v>6962.0</v>
      </c>
      <c r="E26" s="22" t="n">
        <f>0.0</f>
        <v>0.0</v>
      </c>
      <c r="F26" s="23" t="n">
        <f>0.023</f>
        <v>0.023</v>
      </c>
      <c r="G26" s="21" t="n">
        <f>70159256550.0</f>
        <v>7.015925655E10</v>
      </c>
      <c r="H26" s="22" t="n">
        <f>0.0</f>
        <v>0.0</v>
      </c>
      <c r="I26" s="23" t="n">
        <f>0.018</f>
        <v>0.018</v>
      </c>
    </row>
    <row r="27" spans="1:9" ht="24.9" customHeight="1">
      <c r="A27" s="42"/>
      <c r="B27" s="39"/>
      <c r="C27" s="24" t="s">
        <v>18</v>
      </c>
      <c r="D27" s="25" t="n">
        <f>20745.0</f>
        <v>20745.0</v>
      </c>
      <c r="E27" s="26" t="n">
        <f>0.0</f>
        <v>0.0</v>
      </c>
      <c r="F27" s="27" t="n">
        <f>0.019</f>
        <v>0.019</v>
      </c>
      <c r="G27" s="25" t="n">
        <f>218445429350.0</f>
        <v>2.1844542935E11</v>
      </c>
      <c r="H27" s="26" t="n">
        <f>0.0</f>
        <v>0.0</v>
      </c>
      <c r="I27" s="27" t="n">
        <f>0.021</f>
        <v>0.021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344.0</f>
        <v>344.0</v>
      </c>
      <c r="E28" s="18" t="n">
        <f>0.0</f>
        <v>0.0</v>
      </c>
      <c r="F28" s="19" t="n">
        <f>0.001</f>
        <v>0.001</v>
      </c>
      <c r="G28" s="17" t="n">
        <f>1411684000.0</f>
        <v>1.411684E9</v>
      </c>
      <c r="H28" s="18" t="n">
        <f>0.0</f>
        <v>0.0</v>
      </c>
      <c r="I28" s="19" t="n">
        <f>0.0</f>
        <v>0.0</v>
      </c>
    </row>
    <row r="29" spans="1:9" ht="24.9" customHeight="1">
      <c r="A29" s="38"/>
      <c r="B29" s="39"/>
      <c r="C29" s="20" t="s">
        <v>16</v>
      </c>
      <c r="D29" s="21" t="n">
        <f>304.0</f>
        <v>304.0</v>
      </c>
      <c r="E29" s="22" t="n">
        <f>12.0</f>
        <v>12.0</v>
      </c>
      <c r="F29" s="23" t="n">
        <f>0.001</f>
        <v>0.001</v>
      </c>
      <c r="G29" s="21" t="n">
        <f>1178116940.0</f>
        <v>1.17811694E9</v>
      </c>
      <c r="H29" s="22" t="n">
        <f>7261440.0</f>
        <v>7261440.0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1236.0</f>
        <v>1236.0</v>
      </c>
      <c r="E30" s="22" t="n">
        <f>32.0</f>
        <v>32.0</v>
      </c>
      <c r="F30" s="23" t="n">
        <f>0.004</f>
        <v>0.004</v>
      </c>
      <c r="G30" s="21" t="n">
        <f>4915264160.0</f>
        <v>4.91526416E9</v>
      </c>
      <c r="H30" s="22" t="n">
        <f>33431400.0</f>
        <v>3.34314E7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1884.0</f>
        <v>1884.0</v>
      </c>
      <c r="E31" s="26" t="n">
        <f>44.0</f>
        <v>44.0</v>
      </c>
      <c r="F31" s="27" t="n">
        <f>0.002</f>
        <v>0.002</v>
      </c>
      <c r="G31" s="25" t="n">
        <f>7505065100.0</f>
        <v>7.5050651E9</v>
      </c>
      <c r="H31" s="26" t="n">
        <f>40692840.0</f>
        <v>4.069284E7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46133.0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46133.0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14788</f>
        <v>14788.0</v>
      </c>
      <c r="E11" s="18" t="n">
        <f>4683</f>
        <v>4683.0</v>
      </c>
      <c r="F11" s="19" t="n">
        <f>1</f>
        <v>1.0</v>
      </c>
      <c r="G11" s="17" t="n">
        <f>8667166307</f>
        <v>8.667166307E9</v>
      </c>
      <c r="H11" s="18" t="n">
        <f>7781114207</f>
        <v>7.781114207E9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22875</f>
        <v>22875.0</v>
      </c>
      <c r="E12" s="22" t="n">
        <f>5664</f>
        <v>5664.0</v>
      </c>
      <c r="F12" s="23" t="n">
        <f>1</f>
        <v>1.0</v>
      </c>
      <c r="G12" s="21" t="n">
        <f>6552309390</f>
        <v>6.55230939E9</v>
      </c>
      <c r="H12" s="22" t="n">
        <f>5178659420</f>
        <v>5.17865942E9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39091</f>
        <v>39091.0</v>
      </c>
      <c r="E13" s="22" t="n">
        <f>20041</f>
        <v>20041.0</v>
      </c>
      <c r="F13" s="23" t="n">
        <f>1</f>
        <v>1.0</v>
      </c>
      <c r="G13" s="21" t="n">
        <f>18753960287</f>
        <v>1.8753960287E10</v>
      </c>
      <c r="H13" s="22" t="n">
        <f>16669706070</f>
        <v>1.666970607E10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76754</f>
        <v>76754.0</v>
      </c>
      <c r="E14" s="26" t="n">
        <f>30388</f>
        <v>30388.0</v>
      </c>
      <c r="F14" s="27" t="n">
        <f>1</f>
        <v>1.0</v>
      </c>
      <c r="G14" s="25" t="n">
        <f>33973435984</f>
        <v>3.3973435984E10</v>
      </c>
      <c r="H14" s="26" t="n">
        <f>29629479697</f>
        <v>2.9629479697E10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30</f>
        <v>30.0</v>
      </c>
      <c r="E15" s="18" t="n">
        <f>0</f>
        <v>0.0</v>
      </c>
      <c r="F15" s="19" t="n">
        <f>0.002</f>
        <v>0.002</v>
      </c>
      <c r="G15" s="17" t="n">
        <f>3900000</f>
        <v>3900000.0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52</f>
        <v>52.0</v>
      </c>
      <c r="E16" s="22" t="n">
        <f>0</f>
        <v>0.0</v>
      </c>
      <c r="F16" s="23" t="n">
        <f>0.002</f>
        <v>0.002</v>
      </c>
      <c r="G16" s="21" t="n">
        <f>10250000</f>
        <v>1.025E7</v>
      </c>
      <c r="H16" s="22" t="n">
        <f>0</f>
        <v>0.0</v>
      </c>
      <c r="I16" s="23" t="n">
        <f>0.002</f>
        <v>0.002</v>
      </c>
    </row>
    <row r="17" spans="1:9" ht="24.9" customHeight="1">
      <c r="A17" s="41"/>
      <c r="B17" s="39"/>
      <c r="C17" s="20" t="s">
        <v>17</v>
      </c>
      <c r="D17" s="21" t="n">
        <f>65</f>
        <v>65.0</v>
      </c>
      <c r="E17" s="22" t="n">
        <f>40</f>
        <v>40.0</v>
      </c>
      <c r="F17" s="23" t="n">
        <f>0.002</f>
        <v>0.002</v>
      </c>
      <c r="G17" s="21" t="n">
        <f>7850000</f>
        <v>7850000.0</v>
      </c>
      <c r="H17" s="22" t="n">
        <f>5200000</f>
        <v>5200000.0</v>
      </c>
      <c r="I17" s="23" t="n">
        <f>0</f>
        <v>0.0</v>
      </c>
    </row>
    <row r="18" spans="1:9" ht="24.9" customHeight="1">
      <c r="A18" s="41"/>
      <c r="B18" s="39"/>
      <c r="C18" s="24" t="s">
        <v>18</v>
      </c>
      <c r="D18" s="25" t="n">
        <f>147</f>
        <v>147.0</v>
      </c>
      <c r="E18" s="26" t="n">
        <f>40</f>
        <v>40.0</v>
      </c>
      <c r="F18" s="27" t="n">
        <f>0.002</f>
        <v>0.002</v>
      </c>
      <c r="G18" s="25" t="n">
        <f>22000000</f>
        <v>2.2E7</v>
      </c>
      <c r="H18" s="26" t="n">
        <f>5200000</f>
        <v>5200000.0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14758</f>
        <v>14758.0</v>
      </c>
      <c r="E19" s="18" t="n">
        <f>4683</f>
        <v>4683.0</v>
      </c>
      <c r="F19" s="19" t="n">
        <f>0.998</f>
        <v>0.998</v>
      </c>
      <c r="G19" s="17" t="n">
        <f>8663266307</f>
        <v>8.663266307E9</v>
      </c>
      <c r="H19" s="18" t="n">
        <f>7781114207</f>
        <v>7.781114207E9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18755</f>
        <v>18755.0</v>
      </c>
      <c r="E20" s="22" t="n">
        <f>5524</f>
        <v>5524.0</v>
      </c>
      <c r="F20" s="23" t="n">
        <f>0.82</f>
        <v>0.82</v>
      </c>
      <c r="G20" s="21" t="n">
        <f>6449774220</f>
        <v>6.44977422E9</v>
      </c>
      <c r="H20" s="22" t="n">
        <f>5140789420</f>
        <v>5.14078942E9</v>
      </c>
      <c r="I20" s="23" t="n">
        <f>0.984</f>
        <v>0.984</v>
      </c>
    </row>
    <row r="21" spans="1:9" ht="24.9" customHeight="1">
      <c r="A21" s="41"/>
      <c r="B21" s="39"/>
      <c r="C21" s="20" t="s">
        <v>17</v>
      </c>
      <c r="D21" s="21" t="n">
        <f>32092</f>
        <v>32092.0</v>
      </c>
      <c r="E21" s="22" t="n">
        <f>15201</f>
        <v>15201.0</v>
      </c>
      <c r="F21" s="23" t="n">
        <f>0.821</f>
        <v>0.821</v>
      </c>
      <c r="G21" s="21" t="n">
        <f>18429596470</f>
        <v>1.842959647E10</v>
      </c>
      <c r="H21" s="22" t="n">
        <f>16375882070</f>
        <v>1.637588207E10</v>
      </c>
      <c r="I21" s="23" t="n">
        <f>0.983</f>
        <v>0.983</v>
      </c>
    </row>
    <row r="22" spans="1:9" ht="24.9" customHeight="1">
      <c r="A22" s="41"/>
      <c r="B22" s="39"/>
      <c r="C22" s="24" t="s">
        <v>18</v>
      </c>
      <c r="D22" s="25" t="n">
        <f>65605</f>
        <v>65605.0</v>
      </c>
      <c r="E22" s="26" t="n">
        <f>25408</f>
        <v>25408.0</v>
      </c>
      <c r="F22" s="27" t="n">
        <f>0.855</f>
        <v>0.855</v>
      </c>
      <c r="G22" s="25" t="n">
        <f>33542636997</f>
        <v>3.3542636997E10</v>
      </c>
      <c r="H22" s="26" t="n">
        <f>29297785697</f>
        <v>2.9297785697E10</v>
      </c>
      <c r="I22" s="27" t="n">
        <f>0.987</f>
        <v>0.987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4068</f>
        <v>4068.0</v>
      </c>
      <c r="E24" s="22" t="n">
        <f>140</f>
        <v>140.0</v>
      </c>
      <c r="F24" s="23" t="n">
        <f>0.178</f>
        <v>0.178</v>
      </c>
      <c r="G24" s="21" t="n">
        <f>92285170</f>
        <v>9.228517E7</v>
      </c>
      <c r="H24" s="22" t="n">
        <f>37870000</f>
        <v>3.787E7</v>
      </c>
      <c r="I24" s="23" t="n">
        <f>0.014</f>
        <v>0.014</v>
      </c>
    </row>
    <row r="25" spans="1:9" ht="24.9" customHeight="1">
      <c r="A25" s="41"/>
      <c r="B25" s="39"/>
      <c r="C25" s="20" t="s">
        <v>17</v>
      </c>
      <c r="D25" s="21" t="n">
        <f>6934</f>
        <v>6934.0</v>
      </c>
      <c r="E25" s="22" t="n">
        <f>4800</f>
        <v>4800.0</v>
      </c>
      <c r="F25" s="23" t="n">
        <f>0.177</f>
        <v>0.177</v>
      </c>
      <c r="G25" s="21" t="n">
        <f>316513817</f>
        <v>3.16513817E8</v>
      </c>
      <c r="H25" s="22" t="n">
        <f>288624000</f>
        <v>2.88624E8</v>
      </c>
      <c r="I25" s="23" t="n">
        <f>0.017</f>
        <v>0.017</v>
      </c>
    </row>
    <row r="26" spans="1:9" ht="24.9" customHeight="1">
      <c r="A26" s="41"/>
      <c r="B26" s="39"/>
      <c r="C26" s="24" t="s">
        <v>18</v>
      </c>
      <c r="D26" s="25" t="n">
        <f>11002</f>
        <v>11002.0</v>
      </c>
      <c r="E26" s="26" t="n">
        <f>4940</f>
        <v>4940.0</v>
      </c>
      <c r="F26" s="27" t="n">
        <f>0.143</f>
        <v>0.143</v>
      </c>
      <c r="G26" s="25" t="n">
        <f>408798987</f>
        <v>4.08798987E8</v>
      </c>
      <c r="H26" s="26" t="n">
        <f>326494000</f>
        <v>3.26494E8</v>
      </c>
      <c r="I26" s="27" t="n">
        <f>0.012</f>
        <v>0.012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46133.0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46133.0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11814.0</v>
      </c>
      <c r="F12" s="18" t="n">
        <f>5068</f>
        <v>5068.0</v>
      </c>
      <c r="G12" s="17" t="n">
        <v>6.967026102E11</v>
      </c>
      <c r="H12" s="18" t="n">
        <f>298583290200</f>
        <v>2.985832902E11</v>
      </c>
    </row>
    <row r="13" spans="1:8" ht="24.9" customHeight="1">
      <c r="A13" s="51"/>
      <c r="B13" s="57"/>
      <c r="C13" s="39"/>
      <c r="D13" s="20" t="s">
        <v>16</v>
      </c>
      <c r="E13" s="21" t="n">
        <v>6463.0</v>
      </c>
      <c r="F13" s="22" t="n">
        <f>230</f>
        <v>230.0</v>
      </c>
      <c r="G13" s="21" t="n">
        <v>3.84161876E11</v>
      </c>
      <c r="H13" s="22" t="n">
        <f>13651206000</f>
        <v>1.3651206E10</v>
      </c>
    </row>
    <row r="14" spans="1:8" ht="24.9" customHeight="1">
      <c r="A14" s="51"/>
      <c r="B14" s="57"/>
      <c r="C14" s="39"/>
      <c r="D14" s="20" t="s">
        <v>17</v>
      </c>
      <c r="E14" s="21" t="n">
        <v>16569.0</v>
      </c>
      <c r="F14" s="22" t="n">
        <f>5924</f>
        <v>5924.0</v>
      </c>
      <c r="G14" s="21" t="n">
        <v>9.862061035E11</v>
      </c>
      <c r="H14" s="22" t="n">
        <f>352652348500</f>
        <v>3.526523485E11</v>
      </c>
    </row>
    <row r="15" spans="1:8" ht="24.9" customHeight="1">
      <c r="A15" s="51"/>
      <c r="B15" s="57"/>
      <c r="C15" s="39"/>
      <c r="D15" s="24" t="s">
        <v>18</v>
      </c>
      <c r="E15" s="25" t="n">
        <v>34846.0</v>
      </c>
      <c r="F15" s="26" t="n">
        <f>11222</f>
        <v>11222.0</v>
      </c>
      <c r="G15" s="25" t="n">
        <v>2.0670705897E12</v>
      </c>
      <c r="H15" s="26" t="n">
        <f>664886844700</f>
        <v>6.648868447E11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173594.0</v>
      </c>
      <c r="F16" s="18" t="n">
        <f>22474</f>
        <v>22474.0</v>
      </c>
      <c r="G16" s="17" t="n">
        <v>1.024635218432E12</v>
      </c>
      <c r="H16" s="18" t="n">
        <f>132619884432</f>
        <v>1.32619884432E11</v>
      </c>
    </row>
    <row r="17" spans="1:8" ht="24.9" customHeight="1">
      <c r="A17" s="51"/>
      <c r="B17" s="57"/>
      <c r="C17" s="39"/>
      <c r="D17" s="20" t="s">
        <v>16</v>
      </c>
      <c r="E17" s="21" t="n">
        <v>105544.0</v>
      </c>
      <c r="F17" s="22" t="n">
        <f>14921</f>
        <v>14921.0</v>
      </c>
      <c r="G17" s="21" t="n">
        <v>6.2714354245E11</v>
      </c>
      <c r="H17" s="22" t="n">
        <f>88673900450</f>
        <v>8.867390045E10</v>
      </c>
    </row>
    <row r="18" spans="1:8" ht="24.9" customHeight="1">
      <c r="A18" s="51"/>
      <c r="B18" s="57"/>
      <c r="C18" s="39"/>
      <c r="D18" s="20" t="s">
        <v>17</v>
      </c>
      <c r="E18" s="21" t="n">
        <v>103760.0</v>
      </c>
      <c r="F18" s="22" t="n">
        <f>12548</f>
        <v>12548.0</v>
      </c>
      <c r="G18" s="21" t="n">
        <v>6.17878590135E11</v>
      </c>
      <c r="H18" s="22" t="n">
        <f>74733073635</f>
        <v>7.4733073635E10</v>
      </c>
    </row>
    <row r="19" spans="1:8" ht="24.9" customHeight="1">
      <c r="A19" s="51"/>
      <c r="B19" s="57"/>
      <c r="C19" s="39"/>
      <c r="D19" s="24" t="s">
        <v>18</v>
      </c>
      <c r="E19" s="25" t="n">
        <v>382898.0</v>
      </c>
      <c r="F19" s="26" t="n">
        <f>49943</f>
        <v>49943.0</v>
      </c>
      <c r="G19" s="25" t="n">
        <v>2.269657351017E12</v>
      </c>
      <c r="H19" s="26" t="n">
        <f>296026858517</f>
        <v>2.96026858517E11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285266.0</v>
      </c>
      <c r="F20" s="18" t="str">
        <f>"－"</f>
        <v>－</v>
      </c>
      <c r="G20" s="17" t="n">
        <v>1.6838171515E11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139546.0</v>
      </c>
      <c r="F21" s="22" t="str">
        <f>"－"</f>
        <v>－</v>
      </c>
      <c r="G21" s="21" t="n">
        <v>8.29203338E10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131444.0</v>
      </c>
      <c r="F22" s="22" t="str">
        <f>"－"</f>
        <v>－</v>
      </c>
      <c r="G22" s="21" t="n">
        <v>7.82937976E10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556256.0</v>
      </c>
      <c r="F23" s="26" t="str">
        <f>"－"</f>
        <v>－</v>
      </c>
      <c r="G23" s="25" t="n">
        <v>3.2959584655E11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18016.0</v>
      </c>
      <c r="F24" s="18" t="n">
        <f>2683</f>
        <v>2683.0</v>
      </c>
      <c r="G24" s="17" t="n">
        <v>6.8254846E11</v>
      </c>
      <c r="H24" s="18" t="n">
        <f>101527695000</f>
        <v>1.01527695E11</v>
      </c>
    </row>
    <row r="25" spans="1:8" ht="24.9" customHeight="1">
      <c r="A25" s="51"/>
      <c r="B25" s="57"/>
      <c r="C25" s="39"/>
      <c r="D25" s="20" t="s">
        <v>16</v>
      </c>
      <c r="E25" s="21" t="n">
        <v>10771.0</v>
      </c>
      <c r="F25" s="22" t="n">
        <f>293</f>
        <v>293.0</v>
      </c>
      <c r="G25" s="21" t="n">
        <v>4.07772902E11</v>
      </c>
      <c r="H25" s="22" t="n">
        <f>11095702000</f>
        <v>1.1095702E10</v>
      </c>
    </row>
    <row r="26" spans="1:8" ht="24.9" customHeight="1">
      <c r="A26" s="51"/>
      <c r="B26" s="57"/>
      <c r="C26" s="39"/>
      <c r="D26" s="20" t="s">
        <v>17</v>
      </c>
      <c r="E26" s="21" t="n">
        <v>21961.0</v>
      </c>
      <c r="F26" s="22" t="n">
        <f>4661</f>
        <v>4661.0</v>
      </c>
      <c r="G26" s="21" t="n">
        <v>8.30318737067E11</v>
      </c>
      <c r="H26" s="22" t="n">
        <f>176041627067</f>
        <v>1.76041627067E11</v>
      </c>
    </row>
    <row r="27" spans="1:8" ht="24.9" customHeight="1">
      <c r="A27" s="51"/>
      <c r="B27" s="57"/>
      <c r="C27" s="39"/>
      <c r="D27" s="24" t="s">
        <v>18</v>
      </c>
      <c r="E27" s="25" t="n">
        <v>50748.0</v>
      </c>
      <c r="F27" s="26" t="n">
        <f>7637</f>
        <v>7637.0</v>
      </c>
      <c r="G27" s="25" t="n">
        <v>1.920640099067E12</v>
      </c>
      <c r="H27" s="26" t="n">
        <f>288665024067</f>
        <v>2.88665024067E11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5188.0</v>
      </c>
      <c r="F28" s="18" t="n">
        <f>241</f>
        <v>241.0</v>
      </c>
      <c r="G28" s="17" t="n">
        <v>1.96571015E10</v>
      </c>
      <c r="H28" s="18" t="n">
        <f>912952500</f>
        <v>9.129525E8</v>
      </c>
    </row>
    <row r="29" spans="1:8" ht="24.9" customHeight="1">
      <c r="A29" s="51"/>
      <c r="B29" s="57"/>
      <c r="C29" s="39"/>
      <c r="D29" s="20" t="s">
        <v>16</v>
      </c>
      <c r="E29" s="21" t="n">
        <v>4086.0</v>
      </c>
      <c r="F29" s="22" t="n">
        <f>162</f>
        <v>162.0</v>
      </c>
      <c r="G29" s="21" t="n">
        <v>1.547062005E10</v>
      </c>
      <c r="H29" s="22" t="n">
        <f>613479550</f>
        <v>6.1347955E8</v>
      </c>
    </row>
    <row r="30" spans="1:8" ht="24.9" customHeight="1">
      <c r="A30" s="51"/>
      <c r="B30" s="57"/>
      <c r="C30" s="39"/>
      <c r="D30" s="20" t="s">
        <v>17</v>
      </c>
      <c r="E30" s="21" t="n">
        <v>3815.0</v>
      </c>
      <c r="F30" s="22" t="n">
        <f>137</f>
        <v>137.0</v>
      </c>
      <c r="G30" s="21" t="n">
        <v>1.4428435275E10</v>
      </c>
      <c r="H30" s="22" t="n">
        <f>518518775</f>
        <v>5.18518775E8</v>
      </c>
    </row>
    <row r="31" spans="1:8" ht="24.9" customHeight="1">
      <c r="A31" s="51"/>
      <c r="B31" s="57"/>
      <c r="C31" s="39"/>
      <c r="D31" s="24" t="s">
        <v>18</v>
      </c>
      <c r="E31" s="25" t="n">
        <v>13089.0</v>
      </c>
      <c r="F31" s="26" t="n">
        <f>540</f>
        <v>540.0</v>
      </c>
      <c r="G31" s="25" t="n">
        <v>4.9556156825E10</v>
      </c>
      <c r="H31" s="26" t="n">
        <f>2044950825</f>
        <v>2.044950825E9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467.0</v>
      </c>
      <c r="F36" s="18" t="n">
        <f>0</f>
        <v>0.0</v>
      </c>
      <c r="G36" s="17" t="n">
        <v>1.6040115E9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809.0</v>
      </c>
      <c r="F37" s="22" t="n">
        <f>10</f>
        <v>10.0</v>
      </c>
      <c r="G37" s="21" t="n">
        <v>2.77925393E9</v>
      </c>
      <c r="H37" s="22" t="n">
        <f>34371930</f>
        <v>3.437193E7</v>
      </c>
    </row>
    <row r="38" spans="1:8" ht="24.9" customHeight="1">
      <c r="A38" s="51"/>
      <c r="B38" s="57"/>
      <c r="C38" s="39"/>
      <c r="D38" s="20" t="s">
        <v>17</v>
      </c>
      <c r="E38" s="21" t="n">
        <v>440.0</v>
      </c>
      <c r="F38" s="22" t="n">
        <f>9</f>
        <v>9.0</v>
      </c>
      <c r="G38" s="21" t="n">
        <v>1.512853E9</v>
      </c>
      <c r="H38" s="22" t="n">
        <f>30987500</f>
        <v>3.09875E7</v>
      </c>
    </row>
    <row r="39" spans="1:8" ht="24.9" customHeight="1">
      <c r="A39" s="51"/>
      <c r="B39" s="57"/>
      <c r="C39" s="39"/>
      <c r="D39" s="24" t="s">
        <v>18</v>
      </c>
      <c r="E39" s="25" t="n">
        <v>1716.0</v>
      </c>
      <c r="F39" s="26" t="n">
        <f>19</f>
        <v>19.0</v>
      </c>
      <c r="G39" s="25" t="n">
        <v>5.89611843E9</v>
      </c>
      <c r="H39" s="26" t="n">
        <f>65359430</f>
        <v>6.535943E7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3701.0</v>
      </c>
      <c r="F46" s="22" t="n">
        <f>3701</f>
        <v>3701.0</v>
      </c>
      <c r="G46" s="21" t="n">
        <v>2.20499292E10</v>
      </c>
      <c r="H46" s="22" t="n">
        <f>22049929200</f>
        <v>2.20499292E10</v>
      </c>
    </row>
    <row r="47" spans="1:8" ht="24.9" customHeight="1">
      <c r="A47" s="51"/>
      <c r="B47" s="57"/>
      <c r="C47" s="39"/>
      <c r="D47" s="24" t="s">
        <v>18</v>
      </c>
      <c r="E47" s="25" t="n">
        <v>3701.0</v>
      </c>
      <c r="F47" s="26" t="n">
        <f>3701</f>
        <v>3701.0</v>
      </c>
      <c r="G47" s="25" t="n">
        <v>2.20499292E10</v>
      </c>
      <c r="H47" s="26" t="n">
        <f>22049929200</f>
        <v>2.20499292E10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24.0</v>
      </c>
      <c r="F48" s="18" t="n">
        <f>24</f>
        <v>24.0</v>
      </c>
      <c r="G48" s="17" t="n">
        <v>4.605194E7</v>
      </c>
      <c r="H48" s="18" t="n">
        <f>46051940</f>
        <v>4.605194E7</v>
      </c>
    </row>
    <row r="49" spans="1:8" ht="24.9" customHeight="1">
      <c r="A49" s="51"/>
      <c r="B49" s="57"/>
      <c r="C49" s="39"/>
      <c r="D49" s="20" t="s">
        <v>16</v>
      </c>
      <c r="E49" s="21" t="n">
        <v>44.0</v>
      </c>
      <c r="F49" s="22" t="n">
        <f>0</f>
        <v>0.0</v>
      </c>
      <c r="G49" s="21" t="n">
        <v>8.42135E7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391.0</v>
      </c>
      <c r="F50" s="22" t="n">
        <f>367</f>
        <v>367.0</v>
      </c>
      <c r="G50" s="21" t="n">
        <v>7.46721592E8</v>
      </c>
      <c r="H50" s="22" t="n">
        <f>700884092</f>
        <v>7.00884092E8</v>
      </c>
    </row>
    <row r="51" spans="1:8" ht="24.9" customHeight="1">
      <c r="A51" s="51"/>
      <c r="B51" s="57"/>
      <c r="C51" s="39"/>
      <c r="D51" s="24" t="s">
        <v>18</v>
      </c>
      <c r="E51" s="25" t="n">
        <v>459.0</v>
      </c>
      <c r="F51" s="26" t="n">
        <f>391</f>
        <v>391.0</v>
      </c>
      <c r="G51" s="25" t="n">
        <v>8.76987032E8</v>
      </c>
      <c r="H51" s="26" t="n">
        <f>746936032</f>
        <v>7.46936032E8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807.0</v>
      </c>
      <c r="F56" s="18" t="n">
        <f>25</f>
        <v>25.0</v>
      </c>
      <c r="G56" s="17" t="n">
        <v>6.334198E8</v>
      </c>
      <c r="H56" s="18" t="n">
        <f>19643800</f>
        <v>1.96438E7</v>
      </c>
    </row>
    <row r="57" spans="1:8" ht="24.9" customHeight="1">
      <c r="A57" s="51"/>
      <c r="B57" s="57"/>
      <c r="C57" s="39"/>
      <c r="D57" s="20" t="s">
        <v>16</v>
      </c>
      <c r="E57" s="21" t="n">
        <v>1215.0</v>
      </c>
      <c r="F57" s="22" t="n">
        <f>24</f>
        <v>24.0</v>
      </c>
      <c r="G57" s="21" t="n">
        <v>9.565469E8</v>
      </c>
      <c r="H57" s="22" t="n">
        <f>18914900</f>
        <v>1.89149E7</v>
      </c>
    </row>
    <row r="58" spans="1:8" ht="24.9" customHeight="1">
      <c r="A58" s="51"/>
      <c r="B58" s="57"/>
      <c r="C58" s="39"/>
      <c r="D58" s="20" t="s">
        <v>17</v>
      </c>
      <c r="E58" s="21" t="n">
        <v>818.0</v>
      </c>
      <c r="F58" s="22" t="n">
        <f>46</f>
        <v>46.0</v>
      </c>
      <c r="G58" s="21" t="n">
        <v>6.4383664E8</v>
      </c>
      <c r="H58" s="22" t="n">
        <f>36658640</f>
        <v>3.665864E7</v>
      </c>
    </row>
    <row r="59" spans="1:8" ht="24.9" customHeight="1">
      <c r="A59" s="51"/>
      <c r="B59" s="57"/>
      <c r="C59" s="39"/>
      <c r="D59" s="24" t="s">
        <v>18</v>
      </c>
      <c r="E59" s="25" t="n">
        <v>2840.0</v>
      </c>
      <c r="F59" s="26" t="n">
        <f>95</f>
        <v>95.0</v>
      </c>
      <c r="G59" s="25" t="n">
        <v>2.23380334E9</v>
      </c>
      <c r="H59" s="26" t="n">
        <f>75217340</f>
        <v>7.521734E7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121.0</v>
      </c>
      <c r="F60" s="18" t="n">
        <f>5</f>
        <v>5.0</v>
      </c>
      <c r="G60" s="17" t="n">
        <v>5.989554E8</v>
      </c>
      <c r="H60" s="18" t="n">
        <f>24760300</f>
        <v>2.47603E7</v>
      </c>
    </row>
    <row r="61" spans="1:8" ht="24.9" customHeight="1">
      <c r="A61" s="51"/>
      <c r="B61" s="57"/>
      <c r="C61" s="39"/>
      <c r="D61" s="20" t="s">
        <v>16</v>
      </c>
      <c r="E61" s="21" t="n">
        <v>33.0</v>
      </c>
      <c r="F61" s="22" t="n">
        <f>1</f>
        <v>1.0</v>
      </c>
      <c r="G61" s="21" t="n">
        <v>1.638932E8</v>
      </c>
      <c r="H61" s="22" t="n">
        <f>4969900</f>
        <v>4969900.0</v>
      </c>
    </row>
    <row r="62" spans="1:8" ht="24.9" customHeight="1">
      <c r="A62" s="51"/>
      <c r="B62" s="57"/>
      <c r="C62" s="39"/>
      <c r="D62" s="20" t="s">
        <v>17</v>
      </c>
      <c r="E62" s="21" t="n">
        <v>27.0</v>
      </c>
      <c r="F62" s="22" t="n">
        <f>6</f>
        <v>6.0</v>
      </c>
      <c r="G62" s="21" t="n">
        <v>1.342508E8</v>
      </c>
      <c r="H62" s="22" t="n">
        <f>29821300</f>
        <v>2.98213E7</v>
      </c>
    </row>
    <row r="63" spans="1:8" ht="24.9" customHeight="1">
      <c r="A63" s="51"/>
      <c r="B63" s="57"/>
      <c r="C63" s="39"/>
      <c r="D63" s="24" t="s">
        <v>18</v>
      </c>
      <c r="E63" s="25" t="n">
        <v>181.0</v>
      </c>
      <c r="F63" s="26" t="n">
        <f>12</f>
        <v>12.0</v>
      </c>
      <c r="G63" s="25" t="n">
        <v>8.970994E8</v>
      </c>
      <c r="H63" s="26" t="n">
        <f>59551500</f>
        <v>5.95515E7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48.0</v>
      </c>
      <c r="F72" s="18" t="n">
        <f>48</f>
        <v>48.0</v>
      </c>
      <c r="G72" s="17" t="n">
        <v>4.8576E7</v>
      </c>
      <c r="H72" s="18" t="n">
        <f>48576000</f>
        <v>4.8576E7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48.0</v>
      </c>
      <c r="F75" s="26" t="n">
        <f>48</f>
        <v>48.0</v>
      </c>
      <c r="G75" s="25" t="n">
        <v>4.8576E7</v>
      </c>
      <c r="H75" s="26" t="n">
        <f>48576000</f>
        <v>4.8576E7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0.0</v>
      </c>
      <c r="F77" s="22" t="n">
        <f>0</f>
        <v>0.0</v>
      </c>
      <c r="G77" s="21" t="n">
        <v>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10.0</v>
      </c>
      <c r="F78" s="22" t="n">
        <f>0</f>
        <v>0.0</v>
      </c>
      <c r="G78" s="21" t="n">
        <v>3276500.0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10.0</v>
      </c>
      <c r="F79" s="26" t="n">
        <f>0</f>
        <v>0.0</v>
      </c>
      <c r="G79" s="25" t="n">
        <v>3276500.0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3132.0</v>
      </c>
      <c r="F92" s="18" t="n">
        <f>0</f>
        <v>0.0</v>
      </c>
      <c r="G92" s="17" t="n">
        <v>4.9430936E9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300.0</v>
      </c>
      <c r="F93" s="22" t="n">
        <f>0</f>
        <v>0.0</v>
      </c>
      <c r="G93" s="21" t="n">
        <v>4.7455E8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120.0</v>
      </c>
      <c r="F94" s="22" t="n">
        <f>0</f>
        <v>0.0</v>
      </c>
      <c r="G94" s="21" t="n">
        <v>1.898564E8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3552.0</v>
      </c>
      <c r="F95" s="26" t="n">
        <f>0</f>
        <v>0.0</v>
      </c>
      <c r="G95" s="25" t="n">
        <v>5.6075E9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2.0</v>
      </c>
      <c r="F96" s="18" t="n">
        <f>0</f>
        <v>0.0</v>
      </c>
      <c r="G96" s="17" t="n">
        <v>4656400.0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0.0</v>
      </c>
      <c r="F97" s="22" t="n">
        <f>0</f>
        <v>0.0</v>
      </c>
      <c r="G97" s="21" t="n">
        <v>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0.0</v>
      </c>
      <c r="F98" s="22" t="n">
        <f>0</f>
        <v>0.0</v>
      </c>
      <c r="G98" s="21" t="n">
        <v>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2.0</v>
      </c>
      <c r="F99" s="26" t="n">
        <f>0</f>
        <v>0.0</v>
      </c>
      <c r="G99" s="25" t="n">
        <v>4656400.0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0.0</v>
      </c>
      <c r="F100" s="18" t="n">
        <f>0</f>
        <v>0.0</v>
      </c>
      <c r="G100" s="17" t="n">
        <v>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0.0</v>
      </c>
      <c r="F103" s="26" t="n">
        <f>0</f>
        <v>0.0</v>
      </c>
      <c r="G103" s="25" t="n">
        <v>0.0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6627.0</v>
      </c>
      <c r="F108" s="18" t="n">
        <f>98</f>
        <v>98.0</v>
      </c>
      <c r="G108" s="17" t="n">
        <v>8.6326646E11</v>
      </c>
      <c r="H108" s="18" t="n">
        <f>12764130000</f>
        <v>1.276413E10</v>
      </c>
    </row>
    <row r="109" spans="1:8" ht="24.9" customHeight="1">
      <c r="A109" s="51"/>
      <c r="B109" s="57"/>
      <c r="C109" s="39"/>
      <c r="D109" s="20" t="s">
        <v>16</v>
      </c>
      <c r="E109" s="21" t="n">
        <v>10191.0</v>
      </c>
      <c r="F109" s="22" t="n">
        <f>963</f>
        <v>963.0</v>
      </c>
      <c r="G109" s="21" t="n">
        <v>1.32824133E12</v>
      </c>
      <c r="H109" s="22" t="n">
        <f>125487940000</f>
        <v>1.2548794E11</v>
      </c>
    </row>
    <row r="110" spans="1:8" ht="24.9" customHeight="1">
      <c r="A110" s="51"/>
      <c r="B110" s="57"/>
      <c r="C110" s="39"/>
      <c r="D110" s="20" t="s">
        <v>17</v>
      </c>
      <c r="E110" s="21" t="n">
        <v>10193.0</v>
      </c>
      <c r="F110" s="22" t="n">
        <f>880</f>
        <v>880.0</v>
      </c>
      <c r="G110" s="21" t="n">
        <v>1.32878234E12</v>
      </c>
      <c r="H110" s="22" t="n">
        <f>114730440000</f>
        <v>1.1473044E11</v>
      </c>
    </row>
    <row r="111" spans="1:8" ht="24.9" customHeight="1">
      <c r="A111" s="51"/>
      <c r="B111" s="57"/>
      <c r="C111" s="39"/>
      <c r="D111" s="24" t="s">
        <v>18</v>
      </c>
      <c r="E111" s="25" t="n">
        <v>27011.0</v>
      </c>
      <c r="F111" s="26" t="n">
        <f>1941</f>
        <v>1941.0</v>
      </c>
      <c r="G111" s="25" t="n">
        <v>3.52029013E12</v>
      </c>
      <c r="H111" s="26" t="n">
        <f>252982510000</f>
        <v>2.5298251E11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35.0</v>
      </c>
      <c r="F113" s="22" t="n">
        <f>0</f>
        <v>0.0</v>
      </c>
      <c r="G113" s="21" t="n">
        <v>4.5598E8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220.0</v>
      </c>
      <c r="F114" s="22" t="n">
        <f>0</f>
        <v>0.0</v>
      </c>
      <c r="G114" s="21" t="n">
        <v>2.868305E9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255.0</v>
      </c>
      <c r="F115" s="26" t="n">
        <f>0</f>
        <v>0.0</v>
      </c>
      <c r="G115" s="25" t="n">
        <v>3.324285E9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306.0</v>
      </c>
      <c r="F118" s="22" t="n">
        <f>0</f>
        <v>0.0</v>
      </c>
      <c r="G118" s="21" t="n">
        <v>2.947876E9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306.0</v>
      </c>
      <c r="F119" s="26" t="n">
        <f>0</f>
        <v>0.0</v>
      </c>
      <c r="G119" s="25" t="n">
        <v>2.947876E9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904.0</v>
      </c>
      <c r="F120" s="18" t="n">
        <f>0</f>
        <v>0.0</v>
      </c>
      <c r="G120" s="17" t="n">
        <v>2.24200075E10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622.0</v>
      </c>
      <c r="F121" s="22" t="n">
        <f>0</f>
        <v>0.0</v>
      </c>
      <c r="G121" s="21" t="n">
        <v>1.5431194375E10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632.0</v>
      </c>
      <c r="F122" s="22" t="n">
        <f>0</f>
        <v>0.0</v>
      </c>
      <c r="G122" s="21" t="n">
        <v>1.5679083125E10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2158.0</v>
      </c>
      <c r="F123" s="26" t="n">
        <f>0</f>
        <v>0.0</v>
      </c>
      <c r="G123" s="25" t="n">
        <v>5.3530285E10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3180.0</v>
      </c>
      <c r="F124" s="18" t="n">
        <f>0</f>
        <v>0.0</v>
      </c>
      <c r="G124" s="17" t="n">
        <v>8.034095E10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1730.0</v>
      </c>
      <c r="F125" s="22" t="n">
        <f>0</f>
        <v>0.0</v>
      </c>
      <c r="G125" s="21" t="n">
        <v>4.3849072E10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2290.0</v>
      </c>
      <c r="F126" s="22" t="n">
        <f>0</f>
        <v>0.0</v>
      </c>
      <c r="G126" s="21" t="n">
        <v>5.7764745E10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7200.0</v>
      </c>
      <c r="F127" s="26" t="n">
        <f>0</f>
        <v>0.0</v>
      </c>
      <c r="G127" s="25" t="n">
        <v>1.81954767E11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164.0</v>
      </c>
      <c r="F128" s="18" t="n">
        <f>0</f>
        <v>0.0</v>
      </c>
      <c r="G128" s="17" t="n">
        <v>4.139587E8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47.0</v>
      </c>
      <c r="F129" s="22" t="n">
        <f>0</f>
        <v>0.0</v>
      </c>
      <c r="G129" s="21" t="n">
        <v>1.193915E8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267.0</v>
      </c>
      <c r="F130" s="22" t="n">
        <f>0</f>
        <v>0.0</v>
      </c>
      <c r="G130" s="21" t="n">
        <v>6.753619E8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478.0</v>
      </c>
      <c r="F131" s="26" t="n">
        <f>0</f>
        <v>0.0</v>
      </c>
      <c r="G131" s="25" t="n">
        <v>1.2087121E9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3897.0</v>
      </c>
      <c r="F132" s="18" t="n">
        <f>0</f>
        <v>0.0</v>
      </c>
      <c r="G132" s="17" t="n">
        <v>9.8723087E9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1419.0</v>
      </c>
      <c r="F133" s="22" t="n">
        <f>0</f>
        <v>0.0</v>
      </c>
      <c r="G133" s="21" t="n">
        <v>3.607101E9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2142.0</v>
      </c>
      <c r="F134" s="22" t="n">
        <f>0</f>
        <v>0.0</v>
      </c>
      <c r="G134" s="21" t="n">
        <v>5.42056905E9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7458.0</v>
      </c>
      <c r="F135" s="26" t="n">
        <f>0</f>
        <v>0.0</v>
      </c>
      <c r="G135" s="25" t="n">
        <v>1.889997875E10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140.0</v>
      </c>
      <c r="F136" s="18" t="n">
        <f>0</f>
        <v>0.0</v>
      </c>
      <c r="G136" s="17" t="n">
        <v>3.516298E8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265.0</v>
      </c>
      <c r="F137" s="22" t="n">
        <f>0</f>
        <v>0.0</v>
      </c>
      <c r="G137" s="21" t="n">
        <v>6.638187E8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68.0</v>
      </c>
      <c r="F138" s="22" t="n">
        <f>0</f>
        <v>0.0</v>
      </c>
      <c r="G138" s="21" t="n">
        <v>1.701583E8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473.0</v>
      </c>
      <c r="F139" s="26" t="n">
        <f>0</f>
        <v>0.0</v>
      </c>
      <c r="G139" s="25" t="n">
        <v>1.1856068E9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1.0</v>
      </c>
      <c r="F141" s="22" t="n">
        <f>0</f>
        <v>0.0</v>
      </c>
      <c r="G141" s="21" t="n">
        <v>1.149E7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1.0</v>
      </c>
      <c r="F143" s="26" t="n">
        <f>0</f>
        <v>0.0</v>
      </c>
      <c r="G143" s="25" t="n">
        <v>1.149E7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881.0</v>
      </c>
      <c r="F144" s="18" t="n">
        <f>0</f>
        <v>0.0</v>
      </c>
      <c r="G144" s="17" t="n">
        <v>4.6197495E9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495.0</v>
      </c>
      <c r="F145" s="22" t="n">
        <f>0</f>
        <v>0.0</v>
      </c>
      <c r="G145" s="21" t="n">
        <v>2.608418E9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872.0</v>
      </c>
      <c r="F146" s="22" t="n">
        <f>0</f>
        <v>0.0</v>
      </c>
      <c r="G146" s="21" t="n">
        <v>4.5736175E9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2248.0</v>
      </c>
      <c r="F147" s="26" t="n">
        <f>0</f>
        <v>0.0</v>
      </c>
      <c r="G147" s="25" t="n">
        <v>1.1801785E10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107.0</v>
      </c>
      <c r="F148" s="18" t="n">
        <f>0</f>
        <v>0.0</v>
      </c>
      <c r="G148" s="17" t="n">
        <v>1.140101E8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165.0</v>
      </c>
      <c r="F149" s="22" t="n">
        <f>0</f>
        <v>0.0</v>
      </c>
      <c r="G149" s="21" t="n">
        <v>1.767258E8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363.0</v>
      </c>
      <c r="F150" s="22" t="n">
        <f>0</f>
        <v>0.0</v>
      </c>
      <c r="G150" s="21" t="n">
        <v>3.869734E8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635.0</v>
      </c>
      <c r="F151" s="26" t="n">
        <f>0</f>
        <v>0.0</v>
      </c>
      <c r="G151" s="25" t="n">
        <v>6.777093E8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199.0</v>
      </c>
      <c r="F152" s="18" t="n">
        <f>0</f>
        <v>0.0</v>
      </c>
      <c r="G152" s="17" t="n">
        <v>2.08585E8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127.0</v>
      </c>
      <c r="F153" s="22" t="n">
        <f>0</f>
        <v>0.0</v>
      </c>
      <c r="G153" s="21" t="n">
        <v>1.33886E8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200.0</v>
      </c>
      <c r="F154" s="22" t="n">
        <f>0</f>
        <v>0.0</v>
      </c>
      <c r="G154" s="21" t="n">
        <v>2.098019E8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526.0</v>
      </c>
      <c r="F155" s="26" t="n">
        <f>0</f>
        <v>0.0</v>
      </c>
      <c r="G155" s="25" t="n">
        <v>5.522729E8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246.0</v>
      </c>
      <c r="F156" s="18" t="n">
        <f>0</f>
        <v>0.0</v>
      </c>
      <c r="G156" s="17" t="n">
        <v>2.602217E8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520.0</v>
      </c>
      <c r="F157" s="22" t="n">
        <f>0</f>
        <v>0.0</v>
      </c>
      <c r="G157" s="21" t="n">
        <v>5.549533E8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589.0</v>
      </c>
      <c r="F158" s="22" t="n">
        <f>0</f>
        <v>0.0</v>
      </c>
      <c r="G158" s="21" t="n">
        <v>6.240685E8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1355.0</v>
      </c>
      <c r="F159" s="26" t="n">
        <f>0</f>
        <v>0.0</v>
      </c>
      <c r="G159" s="25" t="n">
        <v>1.4392435E9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61.0</v>
      </c>
      <c r="F168" s="18" t="n">
        <f>0</f>
        <v>0.0</v>
      </c>
      <c r="G168" s="17" t="n">
        <v>1.193625E8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92.0</v>
      </c>
      <c r="F169" s="22" t="n">
        <f>0</f>
        <v>0.0</v>
      </c>
      <c r="G169" s="21" t="n">
        <v>1.801985E8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171.0</v>
      </c>
      <c r="F170" s="22" t="n">
        <f>0</f>
        <v>0.0</v>
      </c>
      <c r="G170" s="21" t="n">
        <v>3.33961E8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324.0</v>
      </c>
      <c r="F171" s="26" t="n">
        <f>0</f>
        <v>0.0</v>
      </c>
      <c r="G171" s="25" t="n">
        <v>6.33522E8</v>
      </c>
      <c r="H171" s="26" t="n">
        <f>0</f>
        <v>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27.0</v>
      </c>
      <c r="F176" s="18" t="n">
        <f>0</f>
        <v>0.0</v>
      </c>
      <c r="G176" s="17" t="n">
        <v>4.617E7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20.0</v>
      </c>
      <c r="F177" s="22" t="n">
        <f>0</f>
        <v>0.0</v>
      </c>
      <c r="G177" s="21" t="n">
        <v>3.4172E7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0.0</v>
      </c>
      <c r="F178" s="22" t="n">
        <f>0</f>
        <v>0.0</v>
      </c>
      <c r="G178" s="21" t="n">
        <v>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47.0</v>
      </c>
      <c r="F179" s="26" t="n">
        <f>0</f>
        <v>0.0</v>
      </c>
      <c r="G179" s="25" t="n">
        <v>8.0342E7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344.0</v>
      </c>
      <c r="F204" s="18" t="n">
        <f>0</f>
        <v>0.0</v>
      </c>
      <c r="G204" s="17" t="n">
        <v>1.411684E9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292.0</v>
      </c>
      <c r="F205" s="22" t="n">
        <f>0</f>
        <v>0.0</v>
      </c>
      <c r="G205" s="21" t="n">
        <v>1.1708555E9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1194.0</v>
      </c>
      <c r="F206" s="22" t="n">
        <f>0</f>
        <v>0.0</v>
      </c>
      <c r="G206" s="21" t="n">
        <v>4.870457E9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1830.0</v>
      </c>
      <c r="F207" s="26" t="n">
        <f>0</f>
        <v>0.0</v>
      </c>
      <c r="G207" s="25" t="n">
        <v>7.4529965E9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30.0</v>
      </c>
      <c r="F210" s="22" t="n">
        <f>20</f>
        <v>20.0</v>
      </c>
      <c r="G210" s="21" t="n">
        <v>3.882936E7</v>
      </c>
      <c r="H210" s="22" t="n">
        <f>27453600</f>
        <v>2.74536E7</v>
      </c>
    </row>
    <row r="211" spans="1:8" ht="24.9" customHeight="1">
      <c r="A211" s="57"/>
      <c r="B211" s="59"/>
      <c r="C211" s="39"/>
      <c r="D211" s="24" t="s">
        <v>18</v>
      </c>
      <c r="E211" s="25" t="n">
        <v>30.0</v>
      </c>
      <c r="F211" s="26" t="n">
        <f>20</f>
        <v>20.0</v>
      </c>
      <c r="G211" s="25" t="n">
        <v>3.882936E7</v>
      </c>
      <c r="H211" s="26" t="n">
        <f>27453600</f>
        <v>2.74536E7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12.0</v>
      </c>
      <c r="F222" s="22" t="n">
        <f>12</f>
        <v>12.0</v>
      </c>
      <c r="G222" s="21" t="n">
        <v>5977800.0</v>
      </c>
      <c r="H222" s="22" t="n">
        <f>5977800</f>
        <v>5977800.0</v>
      </c>
    </row>
    <row r="223" spans="1:8" ht="24.9" customHeight="1">
      <c r="A223" s="57"/>
      <c r="B223" s="59"/>
      <c r="C223" s="39"/>
      <c r="D223" s="24" t="s">
        <v>18</v>
      </c>
      <c r="E223" s="25" t="n">
        <v>12.0</v>
      </c>
      <c r="F223" s="26" t="n">
        <f>12</f>
        <v>12.0</v>
      </c>
      <c r="G223" s="25" t="n">
        <v>5977800.0</v>
      </c>
      <c r="H223" s="26" t="n">
        <f>5977800</f>
        <v>5977800.0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12.0</v>
      </c>
      <c r="F225" s="22" t="n">
        <f>12</f>
        <v>12.0</v>
      </c>
      <c r="G225" s="21" t="n">
        <v>7261440.0</v>
      </c>
      <c r="H225" s="22" t="n">
        <f>7261440</f>
        <v>7261440.0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12.0</v>
      </c>
      <c r="F227" s="26" t="n">
        <f>12</f>
        <v>12.0</v>
      </c>
      <c r="G227" s="25" t="n">
        <v>7261440.0</v>
      </c>
      <c r="H227" s="26" t="n">
        <f>7261440</f>
        <v>7261440.0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46133.0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46133.0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3700</f>
        <v>3700.0</v>
      </c>
      <c r="E12" s="35" t="n">
        <f>2684</f>
        <v>2684.0</v>
      </c>
      <c r="F12" s="17" t="n">
        <f>1487</f>
        <v>1487.0</v>
      </c>
      <c r="G12" s="35" t="n">
        <f>532</f>
        <v>532.0</v>
      </c>
      <c r="H12" s="17" t="n">
        <f>5187</f>
        <v>5187.0</v>
      </c>
      <c r="I12" s="35" t="n">
        <f>3216</f>
        <v>3216.0</v>
      </c>
      <c r="J12" s="17" t="n">
        <f>7295138410</f>
        <v>7.29513841E9</v>
      </c>
      <c r="K12" s="35" t="n">
        <f>7052403410</f>
        <v>7.05240341E9</v>
      </c>
      <c r="L12" s="17" t="n">
        <f>644878880</f>
        <v>6.4487888E8</v>
      </c>
      <c r="M12" s="35" t="n">
        <f>242747880</f>
        <v>2.4274788E8</v>
      </c>
      <c r="N12" s="17" t="n">
        <f>7940017290</f>
        <v>7.94001729E9</v>
      </c>
      <c r="O12" s="35" t="n">
        <f>7295151290</f>
        <v>7.29515129E9</v>
      </c>
    </row>
    <row r="13" spans="1:15" ht="24.9" customHeight="1">
      <c r="A13" s="38"/>
      <c r="B13" s="62"/>
      <c r="C13" s="20" t="s">
        <v>16</v>
      </c>
      <c r="D13" s="21" t="n">
        <f>3034</f>
        <v>3034.0</v>
      </c>
      <c r="E13" s="36" t="n">
        <f>1462</f>
        <v>1462.0</v>
      </c>
      <c r="F13" s="21" t="n">
        <f>4288</f>
        <v>4288.0</v>
      </c>
      <c r="G13" s="36" t="n">
        <f>3032</f>
        <v>3032.0</v>
      </c>
      <c r="H13" s="21" t="n">
        <f>7322</f>
        <v>7322.0</v>
      </c>
      <c r="I13" s="36" t="n">
        <f>4494</f>
        <v>4494.0</v>
      </c>
      <c r="J13" s="21" t="n">
        <f>1226040070</f>
        <v>1.22604007E9</v>
      </c>
      <c r="K13" s="36" t="n">
        <f>752192070</f>
        <v>7.5219207E8</v>
      </c>
      <c r="L13" s="21" t="n">
        <f>4831162610</f>
        <v>4.83116261E9</v>
      </c>
      <c r="M13" s="36" t="n">
        <f>4192387610</f>
        <v>4.19238761E9</v>
      </c>
      <c r="N13" s="21" t="n">
        <f>6057202680</f>
        <v>6.05720268E9</v>
      </c>
      <c r="O13" s="36" t="n">
        <f>4944579680</f>
        <v>4.94457968E9</v>
      </c>
    </row>
    <row r="14" spans="1:15" ht="24.9" customHeight="1">
      <c r="A14" s="38"/>
      <c r="B14" s="62"/>
      <c r="C14" s="20" t="s">
        <v>17</v>
      </c>
      <c r="D14" s="21" t="n">
        <f>12691</f>
        <v>12691.0</v>
      </c>
      <c r="E14" s="36" t="n">
        <f>9737</f>
        <v>9737.0</v>
      </c>
      <c r="F14" s="21" t="n">
        <f>5160</f>
        <v>5160.0</v>
      </c>
      <c r="G14" s="36" t="n">
        <f>3474</f>
        <v>3474.0</v>
      </c>
      <c r="H14" s="21" t="n">
        <f>17851</f>
        <v>17851.0</v>
      </c>
      <c r="I14" s="36" t="n">
        <f>13211</f>
        <v>13211.0</v>
      </c>
      <c r="J14" s="21" t="n">
        <f>10419443710</f>
        <v>1.041944371E10</v>
      </c>
      <c r="K14" s="36" t="n">
        <f>9456941710</f>
        <v>9.45694171E9</v>
      </c>
      <c r="L14" s="21" t="n">
        <f>6457657660</f>
        <v>6.45765766E9</v>
      </c>
      <c r="M14" s="36" t="n">
        <f>5671554660</f>
        <v>5.67155466E9</v>
      </c>
      <c r="N14" s="21" t="n">
        <f>16877101370</f>
        <v>1.687710137E10</v>
      </c>
      <c r="O14" s="36" t="n">
        <f>15128496370</f>
        <v>1.512849637E10</v>
      </c>
    </row>
    <row r="15" spans="1:15" ht="24.9" customHeight="1">
      <c r="A15" s="38"/>
      <c r="B15" s="62"/>
      <c r="C15" s="24" t="s">
        <v>18</v>
      </c>
      <c r="D15" s="25" t="n">
        <f>19425</f>
        <v>19425.0</v>
      </c>
      <c r="E15" s="37" t="n">
        <f>13883</f>
        <v>13883.0</v>
      </c>
      <c r="F15" s="25" t="n">
        <f>10935</f>
        <v>10935.0</v>
      </c>
      <c r="G15" s="37" t="n">
        <f>7038</f>
        <v>7038.0</v>
      </c>
      <c r="H15" s="25" t="n">
        <f>30360</f>
        <v>30360.0</v>
      </c>
      <c r="I15" s="37" t="n">
        <f>20921</f>
        <v>20921.0</v>
      </c>
      <c r="J15" s="25" t="n">
        <f>18940622190</f>
        <v>1.894062219E10</v>
      </c>
      <c r="K15" s="37" t="n">
        <f>17261537190</f>
        <v>1.726153719E10</v>
      </c>
      <c r="L15" s="25" t="n">
        <f>11933699150</f>
        <v>1.193369915E10</v>
      </c>
      <c r="M15" s="37" t="n">
        <f>10106690150</f>
        <v>1.010669015E10</v>
      </c>
      <c r="N15" s="25" t="n">
        <f>30874321340</f>
        <v>3.087432134E10</v>
      </c>
      <c r="O15" s="37" t="n">
        <f>27368227340</f>
        <v>2.736822734E10</v>
      </c>
    </row>
    <row r="16" spans="1:15" ht="24.9" customHeight="1">
      <c r="A16" s="38"/>
      <c r="B16" s="61" t="s">
        <v>105</v>
      </c>
      <c r="C16" s="16" t="s">
        <v>15</v>
      </c>
      <c r="D16" s="17" t="n">
        <f>5263</f>
        <v>5263.0</v>
      </c>
      <c r="E16" s="35" t="n">
        <f>450</f>
        <v>450.0</v>
      </c>
      <c r="F16" s="17" t="n">
        <f>3401</f>
        <v>3401.0</v>
      </c>
      <c r="G16" s="35" t="n">
        <f>110</f>
        <v>110.0</v>
      </c>
      <c r="H16" s="17" t="n">
        <f>8664</f>
        <v>8664.0</v>
      </c>
      <c r="I16" s="35" t="n">
        <f>560</f>
        <v>560.0</v>
      </c>
      <c r="J16" s="17" t="n">
        <f>112015280</f>
        <v>1.1201528E8</v>
      </c>
      <c r="K16" s="35" t="n">
        <f>1894180</f>
        <v>1894180.0</v>
      </c>
      <c r="L16" s="17" t="n">
        <f>127810340</f>
        <v>1.2781034E8</v>
      </c>
      <c r="M16" s="35" t="n">
        <f>645340</f>
        <v>645340.0</v>
      </c>
      <c r="N16" s="17" t="n">
        <f>239825620</f>
        <v>2.3982562E8</v>
      </c>
      <c r="O16" s="35" t="n">
        <f>2539520</f>
        <v>2539520.0</v>
      </c>
    </row>
    <row r="17" spans="1:15" ht="24.9" customHeight="1">
      <c r="A17" s="38"/>
      <c r="B17" s="62"/>
      <c r="C17" s="20" t="s">
        <v>16</v>
      </c>
      <c r="D17" s="21" t="n">
        <f>7920</f>
        <v>7920.0</v>
      </c>
      <c r="E17" s="36" t="n">
        <f>800</f>
        <v>800.0</v>
      </c>
      <c r="F17" s="21" t="n">
        <f>3405</f>
        <v>3405.0</v>
      </c>
      <c r="G17" s="36" t="n">
        <f>130</f>
        <v>130.0</v>
      </c>
      <c r="H17" s="21" t="n">
        <f>11325</f>
        <v>11325.0</v>
      </c>
      <c r="I17" s="36" t="n">
        <f>930</f>
        <v>930.0</v>
      </c>
      <c r="J17" s="21" t="n">
        <f>103938880</f>
        <v>1.0393888E8</v>
      </c>
      <c r="K17" s="36" t="n">
        <f>2435780</f>
        <v>2435780.0</v>
      </c>
      <c r="L17" s="21" t="n">
        <f>91322660</f>
        <v>9.132266E7</v>
      </c>
      <c r="M17" s="36" t="n">
        <f>773960</f>
        <v>773960.0</v>
      </c>
      <c r="N17" s="21" t="n">
        <f>195261540</f>
        <v>1.9526154E8</v>
      </c>
      <c r="O17" s="36" t="n">
        <f>3209740</f>
        <v>3209740.0</v>
      </c>
    </row>
    <row r="18" spans="1:15" ht="24.9" customHeight="1">
      <c r="A18" s="38"/>
      <c r="B18" s="62"/>
      <c r="C18" s="20" t="s">
        <v>17</v>
      </c>
      <c r="D18" s="21" t="n">
        <f>8701</f>
        <v>8701.0</v>
      </c>
      <c r="E18" s="36" t="n">
        <f>390</f>
        <v>390.0</v>
      </c>
      <c r="F18" s="21" t="n">
        <f>4199</f>
        <v>4199.0</v>
      </c>
      <c r="G18" s="36" t="n">
        <f>340</f>
        <v>340.0</v>
      </c>
      <c r="H18" s="21" t="n">
        <f>12900</f>
        <v>12900.0</v>
      </c>
      <c r="I18" s="36" t="n">
        <f>730</f>
        <v>730.0</v>
      </c>
      <c r="J18" s="21" t="n">
        <f>153158050</f>
        <v>1.5315805E8</v>
      </c>
      <c r="K18" s="36" t="n">
        <f>1285650</f>
        <v>1285650.0</v>
      </c>
      <c r="L18" s="21" t="n">
        <f>115892050</f>
        <v>1.1589205E8</v>
      </c>
      <c r="M18" s="36" t="n">
        <f>3775050</f>
        <v>3775050.0</v>
      </c>
      <c r="N18" s="21" t="n">
        <f>269050100</f>
        <v>2.690501E8</v>
      </c>
      <c r="O18" s="36" t="n">
        <f>5060700</f>
        <v>5060700.0</v>
      </c>
    </row>
    <row r="19" spans="1:15" ht="24.9" customHeight="1">
      <c r="A19" s="38"/>
      <c r="B19" s="62"/>
      <c r="C19" s="24" t="s">
        <v>18</v>
      </c>
      <c r="D19" s="25" t="n">
        <f>21884</f>
        <v>21884.0</v>
      </c>
      <c r="E19" s="37" t="n">
        <f>1640</f>
        <v>1640.0</v>
      </c>
      <c r="F19" s="25" t="n">
        <f>11005</f>
        <v>11005.0</v>
      </c>
      <c r="G19" s="37" t="n">
        <f>580</f>
        <v>580.0</v>
      </c>
      <c r="H19" s="25" t="n">
        <f>32889</f>
        <v>32889.0</v>
      </c>
      <c r="I19" s="37" t="n">
        <f>2220</f>
        <v>2220.0</v>
      </c>
      <c r="J19" s="25" t="n">
        <f>369112210</f>
        <v>3.6911221E8</v>
      </c>
      <c r="K19" s="37" t="n">
        <f>5615610</f>
        <v>5615610.0</v>
      </c>
      <c r="L19" s="25" t="n">
        <f>335025050</f>
        <v>3.3502505E8</v>
      </c>
      <c r="M19" s="37" t="n">
        <f>5194350</f>
        <v>5194350.0</v>
      </c>
      <c r="N19" s="25" t="n">
        <f>704137260</f>
        <v>7.0413726E8</v>
      </c>
      <c r="O19" s="37" t="n">
        <f>10809960</f>
        <v>1.080996E7</v>
      </c>
    </row>
    <row r="20" spans="1:15" ht="24.9" customHeight="1">
      <c r="A20" s="38"/>
      <c r="B20" s="61" t="s">
        <v>106</v>
      </c>
      <c r="C20" s="16" t="s">
        <v>15</v>
      </c>
      <c r="D20" s="17" t="n">
        <f>257</f>
        <v>257.0</v>
      </c>
      <c r="E20" s="35" t="n">
        <f>257</f>
        <v>257.0</v>
      </c>
      <c r="F20" s="17" t="n">
        <f>650</f>
        <v>650.0</v>
      </c>
      <c r="G20" s="35" t="n">
        <f>650</f>
        <v>650.0</v>
      </c>
      <c r="H20" s="17" t="n">
        <f>907</f>
        <v>907.0</v>
      </c>
      <c r="I20" s="35" t="n">
        <f>907</f>
        <v>907.0</v>
      </c>
      <c r="J20" s="17" t="n">
        <f>340043897</f>
        <v>3.40043897E8</v>
      </c>
      <c r="K20" s="35" t="n">
        <f>340043897</f>
        <v>3.40043897E8</v>
      </c>
      <c r="L20" s="17" t="n">
        <f>143379500</f>
        <v>1.433795E8</v>
      </c>
      <c r="M20" s="35" t="n">
        <f>143379500</f>
        <v>1.433795E8</v>
      </c>
      <c r="N20" s="17" t="n">
        <f>483423397</f>
        <v>4.83423397E8</v>
      </c>
      <c r="O20" s="35" t="n">
        <f>483423397</f>
        <v>4.83423397E8</v>
      </c>
    </row>
    <row r="21" spans="1:15" ht="24.9" customHeight="1">
      <c r="A21" s="38"/>
      <c r="B21" s="62"/>
      <c r="C21" s="20" t="s">
        <v>16</v>
      </c>
      <c r="D21" s="21" t="n">
        <f>100</f>
        <v>100.0</v>
      </c>
      <c r="E21" s="36" t="n">
        <f>100</f>
        <v>100.0</v>
      </c>
      <c r="F21" s="21" t="n">
        <f>8</f>
        <v>8.0</v>
      </c>
      <c r="G21" s="36" t="n">
        <f>0</f>
        <v>0.0</v>
      </c>
      <c r="H21" s="21" t="n">
        <f>108</f>
        <v>108.0</v>
      </c>
      <c r="I21" s="36" t="n">
        <f>100</f>
        <v>100.0</v>
      </c>
      <c r="J21" s="21" t="n">
        <f>193000000</f>
        <v>1.93E8</v>
      </c>
      <c r="K21" s="36" t="n">
        <f>193000000</f>
        <v>1.93E8</v>
      </c>
      <c r="L21" s="21" t="n">
        <f>4310000</f>
        <v>4310000.0</v>
      </c>
      <c r="M21" s="36" t="n">
        <f>0</f>
        <v>0.0</v>
      </c>
      <c r="N21" s="21" t="n">
        <f>197310000</f>
        <v>1.9731E8</v>
      </c>
      <c r="O21" s="36" t="n">
        <f>193000000</f>
        <v>1.93E8</v>
      </c>
    </row>
    <row r="22" spans="1:15" ht="24.9" customHeight="1">
      <c r="A22" s="38"/>
      <c r="B22" s="62"/>
      <c r="C22" s="20" t="s">
        <v>17</v>
      </c>
      <c r="D22" s="21" t="n">
        <f>1160</f>
        <v>1160.0</v>
      </c>
      <c r="E22" s="36" t="n">
        <f>1160</f>
        <v>1160.0</v>
      </c>
      <c r="F22" s="21" t="n">
        <f>181</f>
        <v>181.0</v>
      </c>
      <c r="G22" s="36" t="n">
        <f>100</f>
        <v>100.0</v>
      </c>
      <c r="H22" s="21" t="n">
        <f>1341</f>
        <v>1341.0</v>
      </c>
      <c r="I22" s="36" t="n">
        <f>1260</f>
        <v>1260.0</v>
      </c>
      <c r="J22" s="21" t="n">
        <f>1162325000</f>
        <v>1.162325E9</v>
      </c>
      <c r="K22" s="36" t="n">
        <f>1162325000</f>
        <v>1.162325E9</v>
      </c>
      <c r="L22" s="21" t="n">
        <f>121120000</f>
        <v>1.2112E8</v>
      </c>
      <c r="M22" s="36" t="n">
        <f>80000000</f>
        <v>8.0E7</v>
      </c>
      <c r="N22" s="21" t="n">
        <f>1283445000</f>
        <v>1.283445E9</v>
      </c>
      <c r="O22" s="36" t="n">
        <f>1242325000</f>
        <v>1.242325E9</v>
      </c>
    </row>
    <row r="23" spans="1:15" ht="24.9" customHeight="1">
      <c r="A23" s="38"/>
      <c r="B23" s="62"/>
      <c r="C23" s="24" t="s">
        <v>18</v>
      </c>
      <c r="D23" s="25" t="n">
        <f>1517</f>
        <v>1517.0</v>
      </c>
      <c r="E23" s="37" t="n">
        <f>1517</f>
        <v>1517.0</v>
      </c>
      <c r="F23" s="25" t="n">
        <f>839</f>
        <v>839.0</v>
      </c>
      <c r="G23" s="37" t="n">
        <f>750</f>
        <v>750.0</v>
      </c>
      <c r="H23" s="25" t="n">
        <f>2356</f>
        <v>2356.0</v>
      </c>
      <c r="I23" s="37" t="n">
        <f>2267</f>
        <v>2267.0</v>
      </c>
      <c r="J23" s="25" t="n">
        <f>1695368897</f>
        <v>1.695368897E9</v>
      </c>
      <c r="K23" s="37" t="n">
        <f>1695368897</f>
        <v>1.695368897E9</v>
      </c>
      <c r="L23" s="25" t="n">
        <f>268809500</f>
        <v>2.688095E8</v>
      </c>
      <c r="M23" s="37" t="n">
        <f>223379500</f>
        <v>2.233795E8</v>
      </c>
      <c r="N23" s="25" t="n">
        <f>1964178397</f>
        <v>1.964178397E9</v>
      </c>
      <c r="O23" s="37" t="n">
        <f>1918748397</f>
        <v>1.918748397E9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30</f>
        <v>30.0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30</f>
        <v>30.0</v>
      </c>
      <c r="I36" s="18" t="n">
        <f>0</f>
        <v>0.0</v>
      </c>
      <c r="J36" s="17" t="n">
        <f>3900000</f>
        <v>3900000.0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3900000</f>
        <v>3900000.0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22</f>
        <v>22.0</v>
      </c>
      <c r="E37" s="22" t="n">
        <f>0</f>
        <v>0.0</v>
      </c>
      <c r="F37" s="21" t="n">
        <f>30</f>
        <v>30.0</v>
      </c>
      <c r="G37" s="22" t="n">
        <f>0</f>
        <v>0.0</v>
      </c>
      <c r="H37" s="21" t="n">
        <f>52</f>
        <v>52.0</v>
      </c>
      <c r="I37" s="22" t="n">
        <f>0</f>
        <v>0.0</v>
      </c>
      <c r="J37" s="21" t="n">
        <f>2380000</f>
        <v>2380000.0</v>
      </c>
      <c r="K37" s="22" t="n">
        <f>0</f>
        <v>0.0</v>
      </c>
      <c r="L37" s="21" t="n">
        <f>7870000</f>
        <v>7870000.0</v>
      </c>
      <c r="M37" s="22" t="n">
        <f>0</f>
        <v>0.0</v>
      </c>
      <c r="N37" s="21" t="n">
        <f>10250000</f>
        <v>1.025E7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45</f>
        <v>45.0</v>
      </c>
      <c r="E38" s="36" t="n">
        <f>20</f>
        <v>20.0</v>
      </c>
      <c r="F38" s="21" t="n">
        <f>20</f>
        <v>20.0</v>
      </c>
      <c r="G38" s="36" t="n">
        <f>20</f>
        <v>20.0</v>
      </c>
      <c r="H38" s="21" t="n">
        <f>65</f>
        <v>65.0</v>
      </c>
      <c r="I38" s="36" t="n">
        <f>40</f>
        <v>40.0</v>
      </c>
      <c r="J38" s="21" t="n">
        <f>4650000</f>
        <v>4650000.0</v>
      </c>
      <c r="K38" s="36" t="n">
        <f>2000000</f>
        <v>2000000.0</v>
      </c>
      <c r="L38" s="21" t="n">
        <f>3200000</f>
        <v>3200000.0</v>
      </c>
      <c r="M38" s="36" t="n">
        <f>3200000</f>
        <v>3200000.0</v>
      </c>
      <c r="N38" s="21" t="n">
        <f>7850000</f>
        <v>7850000.0</v>
      </c>
      <c r="O38" s="36" t="n">
        <f>5200000</f>
        <v>5200000.0</v>
      </c>
    </row>
    <row r="39" spans="1:15" ht="24.9" customHeight="1">
      <c r="A39" s="38"/>
      <c r="B39" s="62"/>
      <c r="C39" s="24" t="s">
        <v>18</v>
      </c>
      <c r="D39" s="25" t="n">
        <f>97</f>
        <v>97.0</v>
      </c>
      <c r="E39" s="37" t="n">
        <f>20</f>
        <v>20.0</v>
      </c>
      <c r="F39" s="25" t="n">
        <f>50</f>
        <v>50.0</v>
      </c>
      <c r="G39" s="37" t="n">
        <f>20</f>
        <v>20.0</v>
      </c>
      <c r="H39" s="25" t="n">
        <f>147</f>
        <v>147.0</v>
      </c>
      <c r="I39" s="37" t="n">
        <f>40</f>
        <v>40.0</v>
      </c>
      <c r="J39" s="25" t="n">
        <f>10930000</f>
        <v>1.093E7</v>
      </c>
      <c r="K39" s="37" t="n">
        <f>2000000</f>
        <v>2000000.0</v>
      </c>
      <c r="L39" s="25" t="n">
        <f>11070000</f>
        <v>1.107E7</v>
      </c>
      <c r="M39" s="37" t="n">
        <f>3200000</f>
        <v>3200000.0</v>
      </c>
      <c r="N39" s="25" t="n">
        <f>22000000</f>
        <v>2.2E7</v>
      </c>
      <c r="O39" s="37" t="n">
        <f>5200000</f>
        <v>5200000.0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2485</f>
        <v>2485.0</v>
      </c>
      <c r="E41" s="36" t="n">
        <f>0</f>
        <v>0.0</v>
      </c>
      <c r="F41" s="21" t="n">
        <f>1583</f>
        <v>1583.0</v>
      </c>
      <c r="G41" s="36" t="n">
        <f>140</f>
        <v>140.0</v>
      </c>
      <c r="H41" s="21" t="n">
        <f>4068</f>
        <v>4068.0</v>
      </c>
      <c r="I41" s="36" t="n">
        <f>140</f>
        <v>140.0</v>
      </c>
      <c r="J41" s="21" t="n">
        <f>15350010</f>
        <v>1.535001E7</v>
      </c>
      <c r="K41" s="36" t="n">
        <f>0</f>
        <v>0.0</v>
      </c>
      <c r="L41" s="21" t="n">
        <f>76935160</f>
        <v>7.693516E7</v>
      </c>
      <c r="M41" s="36" t="n">
        <f>37870000</f>
        <v>3.787E7</v>
      </c>
      <c r="N41" s="21" t="n">
        <f>92285170</f>
        <v>9.228517E7</v>
      </c>
      <c r="O41" s="36" t="n">
        <f>37870000</f>
        <v>3.787E7</v>
      </c>
    </row>
    <row r="42" spans="1:15" ht="24.9" customHeight="1">
      <c r="A42" s="38"/>
      <c r="B42" s="62"/>
      <c r="C42" s="20" t="s">
        <v>17</v>
      </c>
      <c r="D42" s="21" t="n">
        <f>3953</f>
        <v>3953.0</v>
      </c>
      <c r="E42" s="36" t="n">
        <f>2260</f>
        <v>2260.0</v>
      </c>
      <c r="F42" s="21" t="n">
        <f>2981</f>
        <v>2981.0</v>
      </c>
      <c r="G42" s="36" t="n">
        <f>2540</f>
        <v>2540.0</v>
      </c>
      <c r="H42" s="21" t="n">
        <f>6934</f>
        <v>6934.0</v>
      </c>
      <c r="I42" s="36" t="n">
        <f>4800</f>
        <v>4800.0</v>
      </c>
      <c r="J42" s="21" t="n">
        <f>162890367</f>
        <v>1.62890367E8</v>
      </c>
      <c r="K42" s="36" t="n">
        <f>143574000</f>
        <v>1.43574E8</v>
      </c>
      <c r="L42" s="21" t="n">
        <f>153623450</f>
        <v>1.5362345E8</v>
      </c>
      <c r="M42" s="36" t="n">
        <f>145050000</f>
        <v>1.4505E8</v>
      </c>
      <c r="N42" s="21" t="n">
        <f>316513817</f>
        <v>3.16513817E8</v>
      </c>
      <c r="O42" s="36" t="n">
        <f>288624000</f>
        <v>2.88624E8</v>
      </c>
    </row>
    <row r="43" spans="1:15" ht="24.9" customHeight="1">
      <c r="A43" s="38"/>
      <c r="B43" s="62"/>
      <c r="C43" s="24" t="s">
        <v>18</v>
      </c>
      <c r="D43" s="25" t="n">
        <f>6438</f>
        <v>6438.0</v>
      </c>
      <c r="E43" s="37" t="n">
        <f>2260</f>
        <v>2260.0</v>
      </c>
      <c r="F43" s="25" t="n">
        <f>4564</f>
        <v>4564.0</v>
      </c>
      <c r="G43" s="37" t="n">
        <f>2680</f>
        <v>2680.0</v>
      </c>
      <c r="H43" s="25" t="n">
        <f>11002</f>
        <v>11002.0</v>
      </c>
      <c r="I43" s="37" t="n">
        <f>4940</f>
        <v>4940.0</v>
      </c>
      <c r="J43" s="25" t="n">
        <f>178240377</f>
        <v>1.78240377E8</v>
      </c>
      <c r="K43" s="37" t="n">
        <f>143574000</f>
        <v>1.43574E8</v>
      </c>
      <c r="L43" s="25" t="n">
        <f>230558610</f>
        <v>2.3055861E8</v>
      </c>
      <c r="M43" s="37" t="n">
        <f>182920000</f>
        <v>1.8292E8</v>
      </c>
      <c r="N43" s="25" t="n">
        <f>408798987</f>
        <v>4.08798987E8</v>
      </c>
      <c r="O43" s="37" t="n">
        <f>326494000</f>
        <v>3.26494E8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