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<sst xmlns="http://schemas.openxmlformats.org/spreadsheetml/2006/main" count="528" uniqueCount="129">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</sst>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DATE(2026,05,29)</f>
        <v>46171.0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DATE(2026,05,29)</f>
        <v>46171.0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645629.0</f>
        <v>645629.0</v>
      </c>
      <c r="E12" s="18" t="n">
        <f>38879.0</f>
        <v>38879.0</v>
      </c>
      <c r="F12" s="19" t="n">
        <f>1.0</f>
        <v>1.0</v>
      </c>
      <c r="G12" s="17" t="n">
        <f>5112370994622.0</f>
        <v>5.112370994622E12</v>
      </c>
      <c r="H12" s="18" t="n">
        <f>429192599197.0</f>
        <v>4.29192599197E11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443808.0</f>
        <v>443808.0</v>
      </c>
      <c r="E13" s="22" t="n">
        <f>31485.0</f>
        <v>31485.0</v>
      </c>
      <c r="F13" s="23" t="n">
        <f>1.0</f>
        <v>1.0</v>
      </c>
      <c r="G13" s="21" t="n">
        <f>5521074046430.0</f>
        <v>5.52107404643E12</v>
      </c>
      <c r="H13" s="22" t="n">
        <f>805663577630.0</f>
        <v>8.0566357763E11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566167.0</f>
        <v>566167.0</v>
      </c>
      <c r="E14" s="22" t="n">
        <f>54594.0</f>
        <v>54594.0</v>
      </c>
      <c r="F14" s="23" t="n">
        <f>1.0</f>
        <v>1.0</v>
      </c>
      <c r="G14" s="21" t="n">
        <f>9099467811722.0</f>
        <v>9.099467811722E12</v>
      </c>
      <c r="H14" s="22" t="n">
        <f>1949890550072.0</f>
        <v>1.949890550072E12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1655604.0</f>
        <v>1655604.0</v>
      </c>
      <c r="E15" s="26" t="n">
        <f>124958.0</f>
        <v>124958.0</v>
      </c>
      <c r="F15" s="27" t="n">
        <f>1.0</f>
        <v>1.0</v>
      </c>
      <c r="G15" s="25" t="n">
        <f>19732912852774.0</f>
        <v>1.9732912852774E13</v>
      </c>
      <c r="H15" s="26" t="n">
        <f>3184746726899.0</f>
        <v>3.184746726899E12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15108.0</f>
        <v>15108.0</v>
      </c>
      <c r="E16" s="18" t="n">
        <f>496.0</f>
        <v>496.0</v>
      </c>
      <c r="F16" s="19" t="n">
        <f>0.023</f>
        <v>0.023</v>
      </c>
      <c r="G16" s="17" t="n">
        <f>1792238710625.0</f>
        <v>1.792238710625E12</v>
      </c>
      <c r="H16" s="18" t="n">
        <f>63846450000.0</f>
        <v>6.384645E10</v>
      </c>
      <c r="I16" s="19" t="n">
        <f>0.351</f>
        <v>0.351</v>
      </c>
    </row>
    <row r="17" spans="1:9" ht="24.9" customHeight="1">
      <c r="A17" s="41"/>
      <c r="B17" s="39"/>
      <c r="C17" s="20" t="s">
        <v>16</v>
      </c>
      <c r="D17" s="21" t="n">
        <f>19216.0</f>
        <v>19216.0</v>
      </c>
      <c r="E17" s="22" t="n">
        <f>850.0</f>
        <v>850.0</v>
      </c>
      <c r="F17" s="23" t="n">
        <f>0.043</f>
        <v>0.043</v>
      </c>
      <c r="G17" s="21" t="n">
        <f>2332548931000.0</f>
        <v>2.332548931E12</v>
      </c>
      <c r="H17" s="22" t="n">
        <f>109626835000.0</f>
        <v>1.09626835E11</v>
      </c>
      <c r="I17" s="23" t="n">
        <f>0.422</f>
        <v>0.422</v>
      </c>
    </row>
    <row r="18" spans="1:9" ht="24.9" customHeight="1">
      <c r="A18" s="41"/>
      <c r="B18" s="39"/>
      <c r="C18" s="20" t="s">
        <v>17</v>
      </c>
      <c r="D18" s="21" t="n">
        <f>28339.0</f>
        <v>28339.0</v>
      </c>
      <c r="E18" s="22" t="n">
        <f>4940.0</f>
        <v>4940.0</v>
      </c>
      <c r="F18" s="23" t="n">
        <f>0.05</f>
        <v>0.05</v>
      </c>
      <c r="G18" s="21" t="n">
        <f>3423098889625.0</f>
        <v>3.423098889625E12</v>
      </c>
      <c r="H18" s="22" t="n">
        <f>636605670625.0</f>
        <v>6.36605670625E11</v>
      </c>
      <c r="I18" s="23" t="n">
        <f>0.376</f>
        <v>0.376</v>
      </c>
    </row>
    <row r="19" spans="1:9" ht="24.9" customHeight="1">
      <c r="A19" s="41"/>
      <c r="B19" s="39"/>
      <c r="C19" s="24" t="s">
        <v>18</v>
      </c>
      <c r="D19" s="25" t="n">
        <f>62663.0</f>
        <v>62663.0</v>
      </c>
      <c r="E19" s="26" t="n">
        <f>6286.0</f>
        <v>6286.0</v>
      </c>
      <c r="F19" s="27" t="n">
        <f>0.038</f>
        <v>0.038</v>
      </c>
      <c r="G19" s="25" t="n">
        <f>7547886531250.0</f>
        <v>7.54788653125E12</v>
      </c>
      <c r="H19" s="26" t="n">
        <f>810078955625.0</f>
        <v>8.10078955625E11</v>
      </c>
      <c r="I19" s="27" t="n">
        <f>0.383</f>
        <v>0.383</v>
      </c>
    </row>
    <row r="20" spans="1:9" ht="24.9" customHeight="1">
      <c r="A20" s="41"/>
      <c r="B20" s="39" t="s">
        <v>21</v>
      </c>
      <c r="C20" s="16" t="s">
        <v>15</v>
      </c>
      <c r="D20" s="17" t="n">
        <f>611707.0</f>
        <v>611707.0</v>
      </c>
      <c r="E20" s="18" t="n">
        <f>38242.0</f>
        <v>38242.0</v>
      </c>
      <c r="F20" s="19" t="n">
        <f>0.947</f>
        <v>0.947</v>
      </c>
      <c r="G20" s="17" t="n">
        <f>3102511589097.0</f>
        <v>3.102511589097E12</v>
      </c>
      <c r="H20" s="18" t="n">
        <f>364768412197.0</f>
        <v>3.64768412197E11</v>
      </c>
      <c r="I20" s="19" t="n">
        <f>0.607</f>
        <v>0.607</v>
      </c>
    </row>
    <row r="21" spans="1:9" ht="24.9" customHeight="1">
      <c r="A21" s="41"/>
      <c r="B21" s="39"/>
      <c r="C21" s="20" t="s">
        <v>16</v>
      </c>
      <c r="D21" s="21" t="n">
        <f>419011.0</f>
        <v>419011.0</v>
      </c>
      <c r="E21" s="22" t="n">
        <f>30611.0</f>
        <v>30611.0</v>
      </c>
      <c r="F21" s="23" t="n">
        <f>0.944</f>
        <v>0.944</v>
      </c>
      <c r="G21" s="21" t="n">
        <f>3139071882280.0</f>
        <v>3.13907188228E12</v>
      </c>
      <c r="H21" s="22" t="n">
        <f>695988082630.0</f>
        <v>6.9598808263E11</v>
      </c>
      <c r="I21" s="23" t="n">
        <f>0.569</f>
        <v>0.569</v>
      </c>
    </row>
    <row r="22" spans="1:9" ht="24.9" customHeight="1">
      <c r="A22" s="41"/>
      <c r="B22" s="39"/>
      <c r="C22" s="20" t="s">
        <v>17</v>
      </c>
      <c r="D22" s="21" t="n">
        <f>528853.0</f>
        <v>528853.0</v>
      </c>
      <c r="E22" s="22" t="n">
        <f>49652.0</f>
        <v>49652.0</v>
      </c>
      <c r="F22" s="23" t="n">
        <f>0.934</f>
        <v>0.934</v>
      </c>
      <c r="G22" s="21" t="n">
        <f>5605892033297.0</f>
        <v>5.605892033297E12</v>
      </c>
      <c r="H22" s="22" t="n">
        <f>1313280819447.0</f>
        <v>1.313280819447E12</v>
      </c>
      <c r="I22" s="23" t="n">
        <f>0.616</f>
        <v>0.616</v>
      </c>
    </row>
    <row r="23" spans="1:9" ht="24.9" customHeight="1">
      <c r="A23" s="41"/>
      <c r="B23" s="39"/>
      <c r="C23" s="24" t="s">
        <v>18</v>
      </c>
      <c r="D23" s="25" t="n">
        <f>1559571.0</f>
        <v>1559571.0</v>
      </c>
      <c r="E23" s="26" t="n">
        <f>118505.0</f>
        <v>118505.0</v>
      </c>
      <c r="F23" s="27" t="n">
        <f>0.942</f>
        <v>0.942</v>
      </c>
      <c r="G23" s="25" t="n">
        <f>11847475504674.0</f>
        <v>1.1847475504674E13</v>
      </c>
      <c r="H23" s="26" t="n">
        <f>2374037314274.0</f>
        <v>2.374037314274E12</v>
      </c>
      <c r="I23" s="27" t="n">
        <f>0.6</f>
        <v>0.6</v>
      </c>
    </row>
    <row r="24" spans="1:9" ht="24.9" customHeight="1">
      <c r="A24" s="41"/>
      <c r="B24" s="39" t="s">
        <v>22</v>
      </c>
      <c r="C24" s="16" t="s">
        <v>15</v>
      </c>
      <c r="D24" s="17" t="n">
        <f>17612.0</f>
        <v>17612.0</v>
      </c>
      <c r="E24" s="18" t="n">
        <f>0.0</f>
        <v>0.0</v>
      </c>
      <c r="F24" s="19" t="n">
        <f>0.027</f>
        <v>0.027</v>
      </c>
      <c r="G24" s="17" t="n">
        <f>212703036900.0</f>
        <v>2.127030369E11</v>
      </c>
      <c r="H24" s="18" t="n">
        <f>0.0</f>
        <v>0.0</v>
      </c>
      <c r="I24" s="19" t="n">
        <f>0.042</f>
        <v>0.042</v>
      </c>
    </row>
    <row r="25" spans="1:9" ht="24.9" customHeight="1">
      <c r="A25" s="41"/>
      <c r="B25" s="39"/>
      <c r="C25" s="20" t="s">
        <v>16</v>
      </c>
      <c r="D25" s="21" t="n">
        <f>5492.0</f>
        <v>5492.0</v>
      </c>
      <c r="E25" s="22" t="n">
        <f>24.0</f>
        <v>24.0</v>
      </c>
      <c r="F25" s="23" t="n">
        <f>0.012</f>
        <v>0.012</v>
      </c>
      <c r="G25" s="21" t="n">
        <f>49091444150.0</f>
        <v>4.909144415E10</v>
      </c>
      <c r="H25" s="22" t="n">
        <f>48660000.0</f>
        <v>4.866E7</v>
      </c>
      <c r="I25" s="23" t="n">
        <f>0.009</f>
        <v>0.009</v>
      </c>
    </row>
    <row r="26" spans="1:9" ht="24.9" customHeight="1">
      <c r="A26" s="41"/>
      <c r="B26" s="39"/>
      <c r="C26" s="20" t="s">
        <v>17</v>
      </c>
      <c r="D26" s="21" t="n">
        <f>7585.0</f>
        <v>7585.0</v>
      </c>
      <c r="E26" s="22" t="n">
        <f>2.0</f>
        <v>2.0</v>
      </c>
      <c r="F26" s="23" t="n">
        <f>0.013</f>
        <v>0.013</v>
      </c>
      <c r="G26" s="21" t="n">
        <f>64783297800.0</f>
        <v>6.47832978E10</v>
      </c>
      <c r="H26" s="22" t="n">
        <f>4060000.0</f>
        <v>4060000.0</v>
      </c>
      <c r="I26" s="23" t="n">
        <f>0.007</f>
        <v>0.007</v>
      </c>
    </row>
    <row r="27" spans="1:9" ht="24.9" customHeight="1">
      <c r="A27" s="42"/>
      <c r="B27" s="39"/>
      <c r="C27" s="24" t="s">
        <v>18</v>
      </c>
      <c r="D27" s="25" t="n">
        <f>30689.0</f>
        <v>30689.0</v>
      </c>
      <c r="E27" s="26" t="n">
        <f>26.0</f>
        <v>26.0</v>
      </c>
      <c r="F27" s="27" t="n">
        <f>0.019</f>
        <v>0.019</v>
      </c>
      <c r="G27" s="25" t="n">
        <f>326577778850.0</f>
        <v>3.2657777885E11</v>
      </c>
      <c r="H27" s="26" t="n">
        <f>52720000.0</f>
        <v>5.272E7</v>
      </c>
      <c r="I27" s="27" t="n">
        <f>0.017</f>
        <v>0.017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1202.0</f>
        <v>1202.0</v>
      </c>
      <c r="E28" s="18" t="n">
        <f>141.0</f>
        <v>141.0</v>
      </c>
      <c r="F28" s="19" t="n">
        <f>0.002</f>
        <v>0.002</v>
      </c>
      <c r="G28" s="17" t="n">
        <f>4917658000.0</f>
        <v>4.917658E9</v>
      </c>
      <c r="H28" s="18" t="n">
        <f>577737000.0</f>
        <v>5.77737E8</v>
      </c>
      <c r="I28" s="19" t="n">
        <f>0.001</f>
        <v>0.001</v>
      </c>
    </row>
    <row r="29" spans="1:9" ht="24.9" customHeight="1">
      <c r="A29" s="38"/>
      <c r="B29" s="39"/>
      <c r="C29" s="20" t="s">
        <v>16</v>
      </c>
      <c r="D29" s="21" t="n">
        <f>89.0</f>
        <v>89.0</v>
      </c>
      <c r="E29" s="22" t="n">
        <f>0.0</f>
        <v>0.0</v>
      </c>
      <c r="F29" s="23" t="n">
        <f>0.0</f>
        <v>0.0</v>
      </c>
      <c r="G29" s="21" t="n">
        <f>361789000.0</f>
        <v>3.61789E8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1390.0</f>
        <v>1390.0</v>
      </c>
      <c r="E30" s="22" t="n">
        <f>0.0</f>
        <v>0.0</v>
      </c>
      <c r="F30" s="23" t="n">
        <f>0.002</f>
        <v>0.002</v>
      </c>
      <c r="G30" s="21" t="n">
        <f>5693591000.0</f>
        <v>5.693591E9</v>
      </c>
      <c r="H30" s="22" t="n">
        <f>0.0</f>
        <v>0.0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2681.0</f>
        <v>2681.0</v>
      </c>
      <c r="E31" s="26" t="n">
        <f>141.0</f>
        <v>141.0</v>
      </c>
      <c r="F31" s="27" t="n">
        <f>0.002</f>
        <v>0.002</v>
      </c>
      <c r="G31" s="25" t="n">
        <f>10973038000.0</f>
        <v>1.0973038E10</v>
      </c>
      <c r="H31" s="26" t="n">
        <f>577737000.0</f>
        <v>5.77737E8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46171.0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46171.0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17306</f>
        <v>17306.0</v>
      </c>
      <c r="E11" s="18" t="n">
        <f>4995</f>
        <v>4995.0</v>
      </c>
      <c r="F11" s="19" t="n">
        <f>1</f>
        <v>1.0</v>
      </c>
      <c r="G11" s="17" t="n">
        <f>7796105850</f>
        <v>7.79610585E9</v>
      </c>
      <c r="H11" s="18" t="n">
        <f>6404749450</f>
        <v>6.40474945E9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20444</f>
        <v>20444.0</v>
      </c>
      <c r="E12" s="22" t="n">
        <f>3167</f>
        <v>3167.0</v>
      </c>
      <c r="F12" s="23" t="n">
        <f>1</f>
        <v>1.0</v>
      </c>
      <c r="G12" s="21" t="n">
        <f>7172853676</f>
        <v>7.172853676E9</v>
      </c>
      <c r="H12" s="22" t="n">
        <f>5287095090</f>
        <v>5.28709509E9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53055</f>
        <v>53055.0</v>
      </c>
      <c r="E13" s="22" t="n">
        <f>29658</f>
        <v>29658.0</v>
      </c>
      <c r="F13" s="23" t="n">
        <f>1</f>
        <v>1.0</v>
      </c>
      <c r="G13" s="21" t="n">
        <f>36798872873</f>
        <v>3.6798872873E10</v>
      </c>
      <c r="H13" s="22" t="n">
        <f>33046704687</f>
        <v>3.3046704687E10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90805</f>
        <v>90805.0</v>
      </c>
      <c r="E14" s="26" t="n">
        <f>37820</f>
        <v>37820.0</v>
      </c>
      <c r="F14" s="27" t="n">
        <f>1</f>
        <v>1.0</v>
      </c>
      <c r="G14" s="25" t="n">
        <f>51767832399</f>
        <v>5.1767832399E10</v>
      </c>
      <c r="H14" s="26" t="n">
        <f>44738549227</f>
        <v>4.4738549227E10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5</f>
        <v>5.0</v>
      </c>
      <c r="E15" s="18" t="n">
        <f>0</f>
        <v>0.0</v>
      </c>
      <c r="F15" s="19" t="n">
        <f>0</f>
        <v>0.0</v>
      </c>
      <c r="G15" s="17" t="n">
        <f>500000</f>
        <v>500000.0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3</f>
        <v>3.0</v>
      </c>
      <c r="E16" s="22" t="n">
        <f>0</f>
        <v>0.0</v>
      </c>
      <c r="F16" s="23" t="n">
        <f>0</f>
        <v>0.0</v>
      </c>
      <c r="G16" s="21" t="n">
        <f>70000</f>
        <v>70000.0</v>
      </c>
      <c r="H16" s="22" t="n">
        <f>0</f>
        <v>0.0</v>
      </c>
      <c r="I16" s="23" t="n">
        <f>0</f>
        <v>0.0</v>
      </c>
    </row>
    <row r="17" spans="1:9" ht="24.9" customHeight="1">
      <c r="A17" s="41"/>
      <c r="B17" s="39"/>
      <c r="C17" s="20" t="s">
        <v>17</v>
      </c>
      <c r="D17" s="21" t="n">
        <f>297</f>
        <v>297.0</v>
      </c>
      <c r="E17" s="22" t="n">
        <f>246</f>
        <v>246.0</v>
      </c>
      <c r="F17" s="23" t="n">
        <f>0.006</f>
        <v>0.006</v>
      </c>
      <c r="G17" s="21" t="n">
        <f>51700000</f>
        <v>5.17E7</v>
      </c>
      <c r="H17" s="22" t="n">
        <f>49210000</f>
        <v>4.921E7</v>
      </c>
      <c r="I17" s="23" t="n">
        <f>0.001</f>
        <v>0.001</v>
      </c>
    </row>
    <row r="18" spans="1:9" ht="24.9" customHeight="1">
      <c r="A18" s="41"/>
      <c r="B18" s="39"/>
      <c r="C18" s="24" t="s">
        <v>18</v>
      </c>
      <c r="D18" s="25" t="n">
        <f>305</f>
        <v>305.0</v>
      </c>
      <c r="E18" s="26" t="n">
        <f>246</f>
        <v>246.0</v>
      </c>
      <c r="F18" s="27" t="n">
        <f>0.003</f>
        <v>0.003</v>
      </c>
      <c r="G18" s="25" t="n">
        <f>52270000</f>
        <v>5.227E7</v>
      </c>
      <c r="H18" s="26" t="n">
        <f>49210000</f>
        <v>4.921E7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17301</f>
        <v>17301.0</v>
      </c>
      <c r="E19" s="18" t="n">
        <f>4995</f>
        <v>4995.0</v>
      </c>
      <c r="F19" s="19" t="n">
        <f>1</f>
        <v>1.0</v>
      </c>
      <c r="G19" s="17" t="n">
        <f>7795605850</f>
        <v>7.79560585E9</v>
      </c>
      <c r="H19" s="18" t="n">
        <f>6404749450</f>
        <v>6.40474945E9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18127</f>
        <v>18127.0</v>
      </c>
      <c r="E20" s="22" t="n">
        <f>3167</f>
        <v>3167.0</v>
      </c>
      <c r="F20" s="23" t="n">
        <f>0.887</f>
        <v>0.887</v>
      </c>
      <c r="G20" s="21" t="n">
        <f>7128199290</f>
        <v>7.12819929E9</v>
      </c>
      <c r="H20" s="22" t="n">
        <f>5287095090</f>
        <v>5.28709509E9</v>
      </c>
      <c r="I20" s="23" t="n">
        <f>0.994</f>
        <v>0.994</v>
      </c>
    </row>
    <row r="21" spans="1:9" ht="24.9" customHeight="1">
      <c r="A21" s="41"/>
      <c r="B21" s="39"/>
      <c r="C21" s="20" t="s">
        <v>17</v>
      </c>
      <c r="D21" s="21" t="n">
        <f>49174</f>
        <v>49174.0</v>
      </c>
      <c r="E21" s="22" t="n">
        <f>27412</f>
        <v>27412.0</v>
      </c>
      <c r="F21" s="23" t="n">
        <f>0.927</f>
        <v>0.927</v>
      </c>
      <c r="G21" s="21" t="n">
        <f>36655246087</f>
        <v>3.6655246087E10</v>
      </c>
      <c r="H21" s="22" t="n">
        <f>32935994687</f>
        <v>3.2935994687E10</v>
      </c>
      <c r="I21" s="23" t="n">
        <f>0.996</f>
        <v>0.996</v>
      </c>
    </row>
    <row r="22" spans="1:9" ht="24.9" customHeight="1">
      <c r="A22" s="41"/>
      <c r="B22" s="39"/>
      <c r="C22" s="24" t="s">
        <v>18</v>
      </c>
      <c r="D22" s="25" t="n">
        <f>84602</f>
        <v>84602.0</v>
      </c>
      <c r="E22" s="26" t="n">
        <f>35574</f>
        <v>35574.0</v>
      </c>
      <c r="F22" s="27" t="n">
        <f>0.932</f>
        <v>0.932</v>
      </c>
      <c r="G22" s="25" t="n">
        <f>51579051227</f>
        <v>5.1579051227E10</v>
      </c>
      <c r="H22" s="26" t="n">
        <f>44627839227</f>
        <v>4.4627839227E10</v>
      </c>
      <c r="I22" s="27" t="n">
        <f>0.996</f>
        <v>0.996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2314</f>
        <v>2314.0</v>
      </c>
      <c r="E24" s="22" t="n">
        <f>0</f>
        <v>0.0</v>
      </c>
      <c r="F24" s="23" t="n">
        <f>0.113</f>
        <v>0.113</v>
      </c>
      <c r="G24" s="21" t="n">
        <f>44584386</f>
        <v>4.4584386E7</v>
      </c>
      <c r="H24" s="22" t="n">
        <f>0</f>
        <v>0.0</v>
      </c>
      <c r="I24" s="23" t="n">
        <f>0.006</f>
        <v>0.006</v>
      </c>
    </row>
    <row r="25" spans="1:9" ht="24.9" customHeight="1">
      <c r="A25" s="41"/>
      <c r="B25" s="39"/>
      <c r="C25" s="20" t="s">
        <v>17</v>
      </c>
      <c r="D25" s="21" t="n">
        <f>3584</f>
        <v>3584.0</v>
      </c>
      <c r="E25" s="22" t="n">
        <f>2000</f>
        <v>2000.0</v>
      </c>
      <c r="F25" s="23" t="n">
        <f>0.068</f>
        <v>0.068</v>
      </c>
      <c r="G25" s="21" t="n">
        <f>91926786</f>
        <v>9.1926786E7</v>
      </c>
      <c r="H25" s="22" t="n">
        <f>61500000</f>
        <v>6.15E7</v>
      </c>
      <c r="I25" s="23" t="n">
        <f>0.002</f>
        <v>0.002</v>
      </c>
    </row>
    <row r="26" spans="1:9" ht="24.9" customHeight="1">
      <c r="A26" s="41"/>
      <c r="B26" s="39"/>
      <c r="C26" s="24" t="s">
        <v>18</v>
      </c>
      <c r="D26" s="25" t="n">
        <f>5898</f>
        <v>5898.0</v>
      </c>
      <c r="E26" s="26" t="n">
        <f>2000</f>
        <v>2000.0</v>
      </c>
      <c r="F26" s="27" t="n">
        <f>0.065</f>
        <v>0.065</v>
      </c>
      <c r="G26" s="25" t="n">
        <f>136511172</f>
        <v>1.36511172E8</v>
      </c>
      <c r="H26" s="26" t="n">
        <f>61500000</f>
        <v>6.15E7</v>
      </c>
      <c r="I26" s="27" t="n">
        <f>0.003</f>
        <v>0.003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46171.0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46171.0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9503.0</v>
      </c>
      <c r="F12" s="18" t="n">
        <f>572</f>
        <v>572.0</v>
      </c>
      <c r="G12" s="17" t="n">
        <v>6.194477083E11</v>
      </c>
      <c r="H12" s="18" t="n">
        <f>37153694300</f>
        <v>3.71536943E10</v>
      </c>
    </row>
    <row r="13" spans="1:8" ht="24.9" customHeight="1">
      <c r="A13" s="51"/>
      <c r="B13" s="57"/>
      <c r="C13" s="39"/>
      <c r="D13" s="20" t="s">
        <v>16</v>
      </c>
      <c r="E13" s="21" t="n">
        <v>16018.0</v>
      </c>
      <c r="F13" s="22" t="n">
        <f>5270</f>
        <v>5270.0</v>
      </c>
      <c r="G13" s="21" t="n">
        <v>1.05472920494E12</v>
      </c>
      <c r="H13" s="22" t="n">
        <f>347060151940</f>
        <v>3.4706015194E11</v>
      </c>
    </row>
    <row r="14" spans="1:8" ht="24.9" customHeight="1">
      <c r="A14" s="51"/>
      <c r="B14" s="57"/>
      <c r="C14" s="39"/>
      <c r="D14" s="20" t="s">
        <v>17</v>
      </c>
      <c r="E14" s="21" t="n">
        <v>25635.0</v>
      </c>
      <c r="F14" s="22" t="n">
        <f>9806</f>
        <v>9806.0</v>
      </c>
      <c r="G14" s="21" t="n">
        <v>1.6996984905E12</v>
      </c>
      <c r="H14" s="22" t="n">
        <f>650051726500</f>
        <v>6.500517265E11</v>
      </c>
    </row>
    <row r="15" spans="1:8" ht="24.9" customHeight="1">
      <c r="A15" s="51"/>
      <c r="B15" s="57"/>
      <c r="C15" s="39"/>
      <c r="D15" s="24" t="s">
        <v>18</v>
      </c>
      <c r="E15" s="25" t="n">
        <v>51156.0</v>
      </c>
      <c r="F15" s="26" t="n">
        <f>15648</f>
        <v>15648.0</v>
      </c>
      <c r="G15" s="25" t="n">
        <v>3.37387540374E12</v>
      </c>
      <c r="H15" s="26" t="n">
        <f>1034265572740</f>
        <v>1.03426557274E12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244870.0</v>
      </c>
      <c r="F16" s="18" t="n">
        <f>33539</f>
        <v>33539.0</v>
      </c>
      <c r="G16" s="17" t="n">
        <v>1.59520522853E12</v>
      </c>
      <c r="H16" s="18" t="n">
        <f>218416530130</f>
        <v>2.1841653013E11</v>
      </c>
    </row>
    <row r="17" spans="1:8" ht="24.9" customHeight="1">
      <c r="A17" s="51"/>
      <c r="B17" s="57"/>
      <c r="C17" s="39"/>
      <c r="D17" s="20" t="s">
        <v>16</v>
      </c>
      <c r="E17" s="21" t="n">
        <v>168900.0</v>
      </c>
      <c r="F17" s="22" t="n">
        <f>19117</f>
        <v>19117.0</v>
      </c>
      <c r="G17" s="21" t="n">
        <v>1.11207990229E12</v>
      </c>
      <c r="H17" s="22" t="n">
        <f>125877314290</f>
        <v>1.2587731429E11</v>
      </c>
    </row>
    <row r="18" spans="1:8" ht="24.9" customHeight="1">
      <c r="A18" s="51"/>
      <c r="B18" s="57"/>
      <c r="C18" s="39"/>
      <c r="D18" s="20" t="s">
        <v>17</v>
      </c>
      <c r="E18" s="21" t="n">
        <v>193239.0</v>
      </c>
      <c r="F18" s="22" t="n">
        <f>20890</f>
        <v>20890.0</v>
      </c>
      <c r="G18" s="21" t="n">
        <v>1.280982072982E12</v>
      </c>
      <c r="H18" s="22" t="n">
        <f>138432530482</f>
        <v>1.38432530482E11</v>
      </c>
    </row>
    <row r="19" spans="1:8" ht="24.9" customHeight="1">
      <c r="A19" s="51"/>
      <c r="B19" s="57"/>
      <c r="C19" s="39"/>
      <c r="D19" s="24" t="s">
        <v>18</v>
      </c>
      <c r="E19" s="25" t="n">
        <v>607009.0</v>
      </c>
      <c r="F19" s="26" t="n">
        <f>73546</f>
        <v>73546.0</v>
      </c>
      <c r="G19" s="25" t="n">
        <v>3.988267203802E12</v>
      </c>
      <c r="H19" s="26" t="n">
        <f>482726374902</f>
        <v>4.82726374902E11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333041.0</v>
      </c>
      <c r="F20" s="18" t="str">
        <f>"－"</f>
        <v>－</v>
      </c>
      <c r="G20" s="17" t="n">
        <v>2.169353193E11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204623.0</v>
      </c>
      <c r="F21" s="22" t="str">
        <f>"－"</f>
        <v>－</v>
      </c>
      <c r="G21" s="21" t="n">
        <v>1.347414949E11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228437.0</v>
      </c>
      <c r="F22" s="22" t="str">
        <f>"－"</f>
        <v>－</v>
      </c>
      <c r="G22" s="21" t="n">
        <v>1.5142108535E11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766101.0</v>
      </c>
      <c r="F23" s="26" t="str">
        <f>"－"</f>
        <v>－</v>
      </c>
      <c r="G23" s="25" t="n">
        <v>5.0309789955E11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16568.0</v>
      </c>
      <c r="F24" s="18" t="n">
        <f>2739</f>
        <v>2739.0</v>
      </c>
      <c r="G24" s="17" t="n">
        <v>6.483600429E11</v>
      </c>
      <c r="H24" s="18" t="n">
        <f>106782947900</f>
        <v>1.067829479E11</v>
      </c>
    </row>
    <row r="25" spans="1:8" ht="24.9" customHeight="1">
      <c r="A25" s="51"/>
      <c r="B25" s="57"/>
      <c r="C25" s="39"/>
      <c r="D25" s="20" t="s">
        <v>16</v>
      </c>
      <c r="E25" s="21" t="n">
        <v>20469.0</v>
      </c>
      <c r="F25" s="22" t="n">
        <f>5607</f>
        <v>5607.0</v>
      </c>
      <c r="G25" s="21" t="n">
        <v>8.075443255E11</v>
      </c>
      <c r="H25" s="22" t="n">
        <f>221059975500</f>
        <v>2.210599755E11</v>
      </c>
    </row>
    <row r="26" spans="1:8" ht="24.9" customHeight="1">
      <c r="A26" s="51"/>
      <c r="B26" s="57"/>
      <c r="C26" s="39"/>
      <c r="D26" s="20" t="s">
        <v>17</v>
      </c>
      <c r="E26" s="21" t="n">
        <v>60893.0</v>
      </c>
      <c r="F26" s="22" t="n">
        <f>12997</f>
        <v>12997.0</v>
      </c>
      <c r="G26" s="21" t="n">
        <v>2.4134644083E12</v>
      </c>
      <c r="H26" s="22" t="n">
        <f>514214922300</f>
        <v>5.142149223E11</v>
      </c>
    </row>
    <row r="27" spans="1:8" ht="24.9" customHeight="1">
      <c r="A27" s="51"/>
      <c r="B27" s="57"/>
      <c r="C27" s="39"/>
      <c r="D27" s="24" t="s">
        <v>18</v>
      </c>
      <c r="E27" s="25" t="n">
        <v>97930.0</v>
      </c>
      <c r="F27" s="26" t="n">
        <f>21343</f>
        <v>21343.0</v>
      </c>
      <c r="G27" s="25" t="n">
        <v>3.8693687767E12</v>
      </c>
      <c r="H27" s="26" t="n">
        <f>842057845700</f>
        <v>8.420578457E11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3919.0</v>
      </c>
      <c r="F28" s="18" t="n">
        <f>279</f>
        <v>279.0</v>
      </c>
      <c r="G28" s="17" t="n">
        <v>1.53373722E10</v>
      </c>
      <c r="H28" s="18" t="n">
        <f>1091646700</f>
        <v>1.0916467E9</v>
      </c>
    </row>
    <row r="29" spans="1:8" ht="24.9" customHeight="1">
      <c r="A29" s="51"/>
      <c r="B29" s="57"/>
      <c r="C29" s="39"/>
      <c r="D29" s="20" t="s">
        <v>16</v>
      </c>
      <c r="E29" s="21" t="n">
        <v>6503.0</v>
      </c>
      <c r="F29" s="22" t="n">
        <f>428</f>
        <v>428.0</v>
      </c>
      <c r="G29" s="21" t="n">
        <v>2.566108255E10</v>
      </c>
      <c r="H29" s="22" t="n">
        <f>1687888800</f>
        <v>1.6878888E9</v>
      </c>
    </row>
    <row r="30" spans="1:8" ht="24.9" customHeight="1">
      <c r="A30" s="51"/>
      <c r="B30" s="57"/>
      <c r="C30" s="39"/>
      <c r="D30" s="20" t="s">
        <v>17</v>
      </c>
      <c r="E30" s="21" t="n">
        <v>11710.0</v>
      </c>
      <c r="F30" s="22" t="n">
        <f>849</f>
        <v>849.0</v>
      </c>
      <c r="G30" s="21" t="n">
        <v>4.6435675285E10</v>
      </c>
      <c r="H30" s="22" t="n">
        <f>3364381785</f>
        <v>3.364381785E9</v>
      </c>
    </row>
    <row r="31" spans="1:8" ht="24.9" customHeight="1">
      <c r="A31" s="51"/>
      <c r="B31" s="57"/>
      <c r="C31" s="39"/>
      <c r="D31" s="24" t="s">
        <v>18</v>
      </c>
      <c r="E31" s="25" t="n">
        <v>22132.0</v>
      </c>
      <c r="F31" s="26" t="n">
        <f>1556</f>
        <v>1556.0</v>
      </c>
      <c r="G31" s="25" t="n">
        <v>8.7434130035E10</v>
      </c>
      <c r="H31" s="26" t="n">
        <f>6143917285</f>
        <v>6.143917285E9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454.0</v>
      </c>
      <c r="F36" s="18" t="n">
        <f>11</f>
        <v>11.0</v>
      </c>
      <c r="G36" s="17" t="n">
        <v>1.614228418E9</v>
      </c>
      <c r="H36" s="18" t="n">
        <f>39022918</f>
        <v>3.9022918E7</v>
      </c>
    </row>
    <row r="37" spans="1:8" ht="24.9" customHeight="1">
      <c r="A37" s="51"/>
      <c r="B37" s="57"/>
      <c r="C37" s="39"/>
      <c r="D37" s="20" t="s">
        <v>16</v>
      </c>
      <c r="E37" s="21" t="n">
        <v>683.0</v>
      </c>
      <c r="F37" s="22" t="n">
        <f>0</f>
        <v>0.0</v>
      </c>
      <c r="G37" s="21" t="n">
        <v>2.451836E9</v>
      </c>
      <c r="H37" s="22" t="n">
        <f>0</f>
        <v>0.0</v>
      </c>
    </row>
    <row r="38" spans="1:8" ht="24.9" customHeight="1">
      <c r="A38" s="51"/>
      <c r="B38" s="57"/>
      <c r="C38" s="39"/>
      <c r="D38" s="20" t="s">
        <v>17</v>
      </c>
      <c r="E38" s="21" t="n">
        <v>1090.0</v>
      </c>
      <c r="F38" s="22" t="n">
        <f>8</f>
        <v>8.0</v>
      </c>
      <c r="G38" s="21" t="n">
        <v>3.9288455E9</v>
      </c>
      <c r="H38" s="22" t="n">
        <f>28839000</f>
        <v>2.8839E7</v>
      </c>
    </row>
    <row r="39" spans="1:8" ht="24.9" customHeight="1">
      <c r="A39" s="51"/>
      <c r="B39" s="57"/>
      <c r="C39" s="39"/>
      <c r="D39" s="24" t="s">
        <v>18</v>
      </c>
      <c r="E39" s="25" t="n">
        <v>2227.0</v>
      </c>
      <c r="F39" s="26" t="n">
        <f>19</f>
        <v>19.0</v>
      </c>
      <c r="G39" s="25" t="n">
        <v>7.994909918E9</v>
      </c>
      <c r="H39" s="26" t="n">
        <f>67861918</f>
        <v>6.7861918E7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14.0</v>
      </c>
      <c r="F46" s="22" t="n">
        <f>0</f>
        <v>0.0</v>
      </c>
      <c r="G46" s="21" t="n">
        <v>8.9554E7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14.0</v>
      </c>
      <c r="F47" s="26" t="n">
        <f>0</f>
        <v>0.0</v>
      </c>
      <c r="G47" s="25" t="n">
        <v>8.9554E7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322.0</v>
      </c>
      <c r="F48" s="18" t="n">
        <f>322</f>
        <v>322.0</v>
      </c>
      <c r="G48" s="17" t="n">
        <v>5.796584E8</v>
      </c>
      <c r="H48" s="18" t="n">
        <f>579658400</f>
        <v>5.796584E8</v>
      </c>
    </row>
    <row r="49" spans="1:8" ht="24.9" customHeight="1">
      <c r="A49" s="51"/>
      <c r="B49" s="57"/>
      <c r="C49" s="39"/>
      <c r="D49" s="20" t="s">
        <v>16</v>
      </c>
      <c r="E49" s="21" t="n">
        <v>282.0</v>
      </c>
      <c r="F49" s="22" t="n">
        <f>150</f>
        <v>150.0</v>
      </c>
      <c r="G49" s="21" t="n">
        <v>5.084225E8</v>
      </c>
      <c r="H49" s="22" t="n">
        <f>270600000</f>
        <v>2.706E8</v>
      </c>
    </row>
    <row r="50" spans="1:8" ht="24.9" customHeight="1">
      <c r="A50" s="51"/>
      <c r="B50" s="57"/>
      <c r="C50" s="39"/>
      <c r="D50" s="20" t="s">
        <v>17</v>
      </c>
      <c r="E50" s="21" t="n">
        <v>3445.0</v>
      </c>
      <c r="F50" s="22" t="n">
        <f>3048</f>
        <v>3048.0</v>
      </c>
      <c r="G50" s="21" t="n">
        <v>6.2413527E9</v>
      </c>
      <c r="H50" s="22" t="n">
        <f>5520295200</f>
        <v>5.5202952E9</v>
      </c>
    </row>
    <row r="51" spans="1:8" ht="24.9" customHeight="1">
      <c r="A51" s="51"/>
      <c r="B51" s="57"/>
      <c r="C51" s="39"/>
      <c r="D51" s="24" t="s">
        <v>18</v>
      </c>
      <c r="E51" s="25" t="n">
        <v>4049.0</v>
      </c>
      <c r="F51" s="26" t="n">
        <f>3520</f>
        <v>3520.0</v>
      </c>
      <c r="G51" s="25" t="n">
        <v>7.3294336E9</v>
      </c>
      <c r="H51" s="26" t="n">
        <f>6370553600</f>
        <v>6.3705536E9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1334.0</v>
      </c>
      <c r="F56" s="18" t="n">
        <f>764</f>
        <v>764.0</v>
      </c>
      <c r="G56" s="17" t="n">
        <v>1.090533949E9</v>
      </c>
      <c r="H56" s="18" t="n">
        <f>623804949</f>
        <v>6.23804949E8</v>
      </c>
    </row>
    <row r="57" spans="1:8" ht="24.9" customHeight="1">
      <c r="A57" s="51"/>
      <c r="B57" s="57"/>
      <c r="C57" s="39"/>
      <c r="D57" s="20" t="s">
        <v>16</v>
      </c>
      <c r="E57" s="21" t="n">
        <v>1505.0</v>
      </c>
      <c r="F57" s="22" t="n">
        <f>39</f>
        <v>39.0</v>
      </c>
      <c r="G57" s="21" t="n">
        <v>1.2361291E9</v>
      </c>
      <c r="H57" s="22" t="n">
        <f>32152100</f>
        <v>3.21521E7</v>
      </c>
    </row>
    <row r="58" spans="1:8" ht="24.9" customHeight="1">
      <c r="A58" s="51"/>
      <c r="B58" s="57"/>
      <c r="C58" s="39"/>
      <c r="D58" s="20" t="s">
        <v>17</v>
      </c>
      <c r="E58" s="21" t="n">
        <v>4336.0</v>
      </c>
      <c r="F58" s="22" t="n">
        <f>2053</f>
        <v>2053.0</v>
      </c>
      <c r="G58" s="21" t="n">
        <v>3.51417488E9</v>
      </c>
      <c r="H58" s="22" t="n">
        <f>1663048880</f>
        <v>1.66304888E9</v>
      </c>
    </row>
    <row r="59" spans="1:8" ht="24.9" customHeight="1">
      <c r="A59" s="51"/>
      <c r="B59" s="57"/>
      <c r="C59" s="39"/>
      <c r="D59" s="24" t="s">
        <v>18</v>
      </c>
      <c r="E59" s="25" t="n">
        <v>7175.0</v>
      </c>
      <c r="F59" s="26" t="n">
        <f>2856</f>
        <v>2856.0</v>
      </c>
      <c r="G59" s="25" t="n">
        <v>5.840837929E9</v>
      </c>
      <c r="H59" s="26" t="n">
        <f>2319005929</f>
        <v>2.319005929E9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133.0</v>
      </c>
      <c r="F60" s="18" t="n">
        <f>16</f>
        <v>16.0</v>
      </c>
      <c r="G60" s="17" t="n">
        <v>6.737466E8</v>
      </c>
      <c r="H60" s="18" t="n">
        <f>81106900</f>
        <v>8.11069E7</v>
      </c>
    </row>
    <row r="61" spans="1:8" ht="24.9" customHeight="1">
      <c r="A61" s="51"/>
      <c r="B61" s="57"/>
      <c r="C61" s="39"/>
      <c r="D61" s="20" t="s">
        <v>16</v>
      </c>
      <c r="E61" s="21" t="n">
        <v>21.0</v>
      </c>
      <c r="F61" s="22" t="n">
        <f>0</f>
        <v>0.0</v>
      </c>
      <c r="G61" s="21" t="n">
        <v>1.065435E8</v>
      </c>
      <c r="H61" s="22" t="n">
        <f>0</f>
        <v>0.0</v>
      </c>
    </row>
    <row r="62" spans="1:8" ht="24.9" customHeight="1">
      <c r="A62" s="51"/>
      <c r="B62" s="57"/>
      <c r="C62" s="39"/>
      <c r="D62" s="20" t="s">
        <v>17</v>
      </c>
      <c r="E62" s="21" t="n">
        <v>9.0</v>
      </c>
      <c r="F62" s="22" t="n">
        <f>1</f>
        <v>1.0</v>
      </c>
      <c r="G62" s="21" t="n">
        <v>4.57576E7</v>
      </c>
      <c r="H62" s="22" t="n">
        <f>5075300</f>
        <v>5075300.0</v>
      </c>
    </row>
    <row r="63" spans="1:8" ht="24.9" customHeight="1">
      <c r="A63" s="51"/>
      <c r="B63" s="57"/>
      <c r="C63" s="39"/>
      <c r="D63" s="24" t="s">
        <v>18</v>
      </c>
      <c r="E63" s="25" t="n">
        <v>163.0</v>
      </c>
      <c r="F63" s="26" t="n">
        <f>17</f>
        <v>17.0</v>
      </c>
      <c r="G63" s="25" t="n">
        <v>8.260477E8</v>
      </c>
      <c r="H63" s="26" t="n">
        <f>86182200</f>
        <v>8.61822E7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1.0</v>
      </c>
      <c r="F77" s="22" t="n">
        <f>0</f>
        <v>0.0</v>
      </c>
      <c r="G77" s="21" t="n">
        <v>353500.0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2.0</v>
      </c>
      <c r="F78" s="22" t="n">
        <f>0</f>
        <v>0.0</v>
      </c>
      <c r="G78" s="21" t="n">
        <v>686500.0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3.0</v>
      </c>
      <c r="F79" s="26" t="n">
        <f>0</f>
        <v>0.0</v>
      </c>
      <c r="G79" s="25" t="n">
        <v>1040000.0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437.0</v>
      </c>
      <c r="F92" s="18" t="n">
        <f>0</f>
        <v>0.0</v>
      </c>
      <c r="G92" s="17" t="n">
        <v>6.953373E8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2.0</v>
      </c>
      <c r="F93" s="22" t="n">
        <f>0</f>
        <v>0.0</v>
      </c>
      <c r="G93" s="21" t="n">
        <v>3181500.0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41.0</v>
      </c>
      <c r="F94" s="22" t="n">
        <f>0</f>
        <v>0.0</v>
      </c>
      <c r="G94" s="21" t="n">
        <v>6.52232E7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480.0</v>
      </c>
      <c r="F95" s="26" t="n">
        <f>0</f>
        <v>0.0</v>
      </c>
      <c r="G95" s="25" t="n">
        <v>7.63742E8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976.0</v>
      </c>
      <c r="F96" s="18" t="n">
        <f>0</f>
        <v>0.0</v>
      </c>
      <c r="G96" s="17" t="n">
        <v>2.2943732E9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4.0</v>
      </c>
      <c r="F97" s="22" t="n">
        <f>0</f>
        <v>0.0</v>
      </c>
      <c r="G97" s="21" t="n">
        <v>9406000.0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2.0</v>
      </c>
      <c r="F98" s="22" t="n">
        <f>0</f>
        <v>0.0</v>
      </c>
      <c r="G98" s="21" t="n">
        <v>4706500.0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982.0</v>
      </c>
      <c r="F99" s="26" t="n">
        <f>0</f>
        <v>0.0</v>
      </c>
      <c r="G99" s="25" t="n">
        <v>2.3084857E9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150.0</v>
      </c>
      <c r="F100" s="18" t="n">
        <f>0</f>
        <v>0.0</v>
      </c>
      <c r="G100" s="17" t="n">
        <v>2.7804E8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150.0</v>
      </c>
      <c r="F103" s="26" t="n">
        <f>0</f>
        <v>0.0</v>
      </c>
      <c r="G103" s="25" t="n">
        <v>2.7804E8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13647.0</v>
      </c>
      <c r="F108" s="18" t="n">
        <f>496</f>
        <v>496.0</v>
      </c>
      <c r="G108" s="17" t="n">
        <v>1.75612564E12</v>
      </c>
      <c r="H108" s="18" t="n">
        <f>63846450000</f>
        <v>6.384645E10</v>
      </c>
    </row>
    <row r="109" spans="1:8" ht="24.9" customHeight="1">
      <c r="A109" s="51"/>
      <c r="B109" s="57"/>
      <c r="C109" s="39"/>
      <c r="D109" s="20" t="s">
        <v>16</v>
      </c>
      <c r="E109" s="21" t="n">
        <v>17850.0</v>
      </c>
      <c r="F109" s="22" t="n">
        <f>850</f>
        <v>850.0</v>
      </c>
      <c r="G109" s="21" t="n">
        <v>2.301271125E12</v>
      </c>
      <c r="H109" s="22" t="n">
        <f>109626835000</f>
        <v>1.09626835E11</v>
      </c>
    </row>
    <row r="110" spans="1:8" ht="24.9" customHeight="1">
      <c r="A110" s="51"/>
      <c r="B110" s="57"/>
      <c r="C110" s="39"/>
      <c r="D110" s="20" t="s">
        <v>17</v>
      </c>
      <c r="E110" s="21" t="n">
        <v>26168.0</v>
      </c>
      <c r="F110" s="22" t="n">
        <f>4939</f>
        <v>4939.0</v>
      </c>
      <c r="G110" s="21" t="n">
        <v>3.37336289E12</v>
      </c>
      <c r="H110" s="22" t="n">
        <f>636580930000</f>
        <v>6.3658093E11</v>
      </c>
    </row>
    <row r="111" spans="1:8" ht="24.9" customHeight="1">
      <c r="A111" s="51"/>
      <c r="B111" s="57"/>
      <c r="C111" s="39"/>
      <c r="D111" s="24" t="s">
        <v>18</v>
      </c>
      <c r="E111" s="25" t="n">
        <v>57665.0</v>
      </c>
      <c r="F111" s="26" t="n">
        <f>6285</f>
        <v>6285.0</v>
      </c>
      <c r="G111" s="25" t="n">
        <v>7.430759655E12</v>
      </c>
      <c r="H111" s="26" t="n">
        <f>810054215000</f>
        <v>8.10054215E11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211.0</v>
      </c>
      <c r="F113" s="22" t="n">
        <f>0</f>
        <v>0.0</v>
      </c>
      <c r="G113" s="21" t="n">
        <v>2.722131E9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270.0</v>
      </c>
      <c r="F114" s="22" t="n">
        <f>0</f>
        <v>0.0</v>
      </c>
      <c r="G114" s="21" t="n">
        <v>3.48246E9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481.0</v>
      </c>
      <c r="F115" s="26" t="n">
        <f>0</f>
        <v>0.0</v>
      </c>
      <c r="G115" s="25" t="n">
        <v>6.204591E9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51.0</v>
      </c>
      <c r="F118" s="22" t="n">
        <f>0</f>
        <v>0.0</v>
      </c>
      <c r="G118" s="21" t="n">
        <v>4.71609E8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51.0</v>
      </c>
      <c r="F119" s="26" t="n">
        <f>0</f>
        <v>0.0</v>
      </c>
      <c r="G119" s="25" t="n">
        <v>4.71609E8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1461.0</v>
      </c>
      <c r="F120" s="18" t="n">
        <f>0</f>
        <v>0.0</v>
      </c>
      <c r="G120" s="17" t="n">
        <v>3.6113070625E10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1155.0</v>
      </c>
      <c r="F121" s="22" t="n">
        <f>0</f>
        <v>0.0</v>
      </c>
      <c r="G121" s="21" t="n">
        <v>2.8555675E10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1850.0</v>
      </c>
      <c r="F122" s="22" t="n">
        <f>1</f>
        <v>1.0</v>
      </c>
      <c r="G122" s="21" t="n">
        <v>4.5781930625E10</v>
      </c>
      <c r="H122" s="22" t="n">
        <f>24740625</f>
        <v>2.4740625E7</v>
      </c>
    </row>
    <row r="123" spans="1:8" ht="24.9" customHeight="1">
      <c r="A123" s="51"/>
      <c r="B123" s="55"/>
      <c r="C123" s="39"/>
      <c r="D123" s="24" t="s">
        <v>18</v>
      </c>
      <c r="E123" s="25" t="n">
        <v>4466.0</v>
      </c>
      <c r="F123" s="26" t="n">
        <f>1</f>
        <v>1.0</v>
      </c>
      <c r="G123" s="25" t="n">
        <v>1.1045067625E11</v>
      </c>
      <c r="H123" s="26" t="n">
        <f>24740625</f>
        <v>2.4740625E7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8065.0</v>
      </c>
      <c r="F124" s="18" t="n">
        <f>0</f>
        <v>0.0</v>
      </c>
      <c r="G124" s="17" t="n">
        <v>1.88419499E11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1628.0</v>
      </c>
      <c r="F125" s="22" t="n">
        <f>0</f>
        <v>0.0</v>
      </c>
      <c r="G125" s="21" t="n">
        <v>3.8500696E10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2165.0</v>
      </c>
      <c r="F126" s="22" t="n">
        <f>0</f>
        <v>0.0</v>
      </c>
      <c r="G126" s="21" t="n">
        <v>5.1369497E10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11858.0</v>
      </c>
      <c r="F127" s="26" t="n">
        <f>0</f>
        <v>0.0</v>
      </c>
      <c r="G127" s="25" t="n">
        <v>2.78289692E11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116.0</v>
      </c>
      <c r="F128" s="18" t="n">
        <f>0</f>
        <v>0.0</v>
      </c>
      <c r="G128" s="17" t="n">
        <v>2.712567E8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33.0</v>
      </c>
      <c r="F129" s="22" t="n">
        <f>0</f>
        <v>0.0</v>
      </c>
      <c r="G129" s="21" t="n">
        <v>7.82961E7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37.0</v>
      </c>
      <c r="F130" s="22" t="n">
        <f>0</f>
        <v>0.0</v>
      </c>
      <c r="G130" s="21" t="n">
        <v>8.79651E7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186.0</v>
      </c>
      <c r="F131" s="26" t="n">
        <f>0</f>
        <v>0.0</v>
      </c>
      <c r="G131" s="25" t="n">
        <v>4.375179E8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7481.0</v>
      </c>
      <c r="F132" s="18" t="n">
        <f>0</f>
        <v>0.0</v>
      </c>
      <c r="G132" s="17" t="n">
        <v>1.750036425E10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2364.0</v>
      </c>
      <c r="F133" s="22" t="n">
        <f>0</f>
        <v>0.0</v>
      </c>
      <c r="G133" s="21" t="n">
        <v>5.6071812E9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2776.0</v>
      </c>
      <c r="F134" s="22" t="n">
        <f>0</f>
        <v>0.0</v>
      </c>
      <c r="G134" s="21" t="n">
        <v>6.59323045E9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12621.0</v>
      </c>
      <c r="F135" s="26" t="n">
        <f>0</f>
        <v>0.0</v>
      </c>
      <c r="G135" s="25" t="n">
        <v>2.97007759E10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103.0</v>
      </c>
      <c r="F136" s="18" t="n">
        <f>0</f>
        <v>0.0</v>
      </c>
      <c r="G136" s="17" t="n">
        <v>2.393547E8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107.0</v>
      </c>
      <c r="F137" s="22" t="n">
        <f>0</f>
        <v>0.0</v>
      </c>
      <c r="G137" s="21" t="n">
        <v>2.514988E8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12.0</v>
      </c>
      <c r="F138" s="22" t="n">
        <f>0</f>
        <v>0.0</v>
      </c>
      <c r="G138" s="21" t="n">
        <v>2.83261E7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222.0</v>
      </c>
      <c r="F139" s="26" t="n">
        <f>0</f>
        <v>0.0</v>
      </c>
      <c r="G139" s="25" t="n">
        <v>5.191796E8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0.0</v>
      </c>
      <c r="F143" s="26" t="n">
        <f>0</f>
        <v>0.0</v>
      </c>
      <c r="G143" s="25" t="n">
        <v>0.0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1148.0</v>
      </c>
      <c r="F144" s="18" t="n">
        <f>0</f>
        <v>0.0</v>
      </c>
      <c r="G144" s="17" t="n">
        <v>5.464153E9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773.0</v>
      </c>
      <c r="F145" s="22" t="n">
        <f>0</f>
        <v>0.0</v>
      </c>
      <c r="G145" s="21" t="n">
        <v>3.7430585E9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695.0</v>
      </c>
      <c r="F146" s="22" t="n">
        <f>0</f>
        <v>0.0</v>
      </c>
      <c r="G146" s="21" t="n">
        <v>3.3578015E9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2616.0</v>
      </c>
      <c r="F147" s="26" t="n">
        <f>0</f>
        <v>0.0</v>
      </c>
      <c r="G147" s="25" t="n">
        <v>1.2565013E10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74.0</v>
      </c>
      <c r="F148" s="18" t="n">
        <f>0</f>
        <v>0.0</v>
      </c>
      <c r="G148" s="17" t="n">
        <v>7.15802E7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108.0</v>
      </c>
      <c r="F149" s="22" t="n">
        <f>0</f>
        <v>0.0</v>
      </c>
      <c r="G149" s="21" t="n">
        <v>1.062571E8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148.0</v>
      </c>
      <c r="F150" s="22" t="n">
        <f>0</f>
        <v>0.0</v>
      </c>
      <c r="G150" s="21" t="n">
        <v>1.45515E8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330.0</v>
      </c>
      <c r="F151" s="26" t="n">
        <f>0</f>
        <v>0.0</v>
      </c>
      <c r="G151" s="25" t="n">
        <v>3.233523E8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399.0</v>
      </c>
      <c r="F152" s="18" t="n">
        <f>0</f>
        <v>0.0</v>
      </c>
      <c r="G152" s="17" t="n">
        <v>3.7987965E8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136.0</v>
      </c>
      <c r="F153" s="22" t="n">
        <f>0</f>
        <v>0.0</v>
      </c>
      <c r="G153" s="21" t="n">
        <v>1.3213525E8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127.0</v>
      </c>
      <c r="F154" s="22" t="n">
        <f>0</f>
        <v>0.0</v>
      </c>
      <c r="G154" s="21" t="n">
        <v>1.2300265E8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662.0</v>
      </c>
      <c r="F155" s="26" t="n">
        <f>0</f>
        <v>0.0</v>
      </c>
      <c r="G155" s="25" t="n">
        <v>6.3501755E8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97.0</v>
      </c>
      <c r="F156" s="18" t="n">
        <f>0</f>
        <v>0.0</v>
      </c>
      <c r="G156" s="17" t="n">
        <v>9.15334E7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41.0</v>
      </c>
      <c r="F157" s="22" t="n">
        <f>0</f>
        <v>0.0</v>
      </c>
      <c r="G157" s="21" t="n">
        <v>3.96082E7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295.0</v>
      </c>
      <c r="F158" s="22" t="n">
        <f>0</f>
        <v>0.0</v>
      </c>
      <c r="G158" s="21" t="n">
        <v>2.8321E8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433.0</v>
      </c>
      <c r="F159" s="26" t="n">
        <f>0</f>
        <v>0.0</v>
      </c>
      <c r="G159" s="25" t="n">
        <v>4.143516E8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129.0</v>
      </c>
      <c r="F168" s="18" t="n">
        <f>0</f>
        <v>0.0</v>
      </c>
      <c r="G168" s="17" t="n">
        <v>2.65416E8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302.0</v>
      </c>
      <c r="F169" s="22" t="n">
        <f>24</f>
        <v>24.0</v>
      </c>
      <c r="G169" s="21" t="n">
        <v>6.32713E8</v>
      </c>
      <c r="H169" s="22" t="n">
        <f>48660000</f>
        <v>4.866E7</v>
      </c>
    </row>
    <row r="170" spans="1:8" ht="24.9" customHeight="1">
      <c r="A170" s="51"/>
      <c r="B170" s="57"/>
      <c r="C170" s="39"/>
      <c r="D170" s="20" t="s">
        <v>17</v>
      </c>
      <c r="E170" s="21" t="n">
        <v>1318.0</v>
      </c>
      <c r="F170" s="22" t="n">
        <f>2</f>
        <v>2.0</v>
      </c>
      <c r="G170" s="21" t="n">
        <v>2.773194E9</v>
      </c>
      <c r="H170" s="22" t="n">
        <f>4060000</f>
        <v>4060000.0</v>
      </c>
    </row>
    <row r="171" spans="1:8" ht="24.9" customHeight="1">
      <c r="A171" s="51"/>
      <c r="B171" s="57"/>
      <c r="C171" s="39"/>
      <c r="D171" s="24" t="s">
        <v>18</v>
      </c>
      <c r="E171" s="25" t="n">
        <v>1749.0</v>
      </c>
      <c r="F171" s="26" t="n">
        <f>26</f>
        <v>26.0</v>
      </c>
      <c r="G171" s="25" t="n">
        <v>3.671323E9</v>
      </c>
      <c r="H171" s="26" t="n">
        <f>52720000</f>
        <v>5.272E7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0.0</v>
      </c>
      <c r="F177" s="22" t="n">
        <f>0</f>
        <v>0.0</v>
      </c>
      <c r="G177" s="21" t="n">
        <v>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12.0</v>
      </c>
      <c r="F178" s="22" t="n">
        <f>0</f>
        <v>0.0</v>
      </c>
      <c r="G178" s="21" t="n">
        <v>2.1556E7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12.0</v>
      </c>
      <c r="F179" s="26" t="n">
        <f>0</f>
        <v>0.0</v>
      </c>
      <c r="G179" s="25" t="n">
        <v>2.1556E7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1202.0</v>
      </c>
      <c r="F204" s="18" t="n">
        <f>141</f>
        <v>141.0</v>
      </c>
      <c r="G204" s="17" t="n">
        <v>4.917658E9</v>
      </c>
      <c r="H204" s="18" t="n">
        <f>577737000</f>
        <v>5.77737E8</v>
      </c>
    </row>
    <row r="205" spans="1:8" ht="24.9" customHeight="1">
      <c r="A205" s="57"/>
      <c r="B205" s="59"/>
      <c r="C205" s="39"/>
      <c r="D205" s="20" t="s">
        <v>16</v>
      </c>
      <c r="E205" s="21" t="n">
        <v>89.0</v>
      </c>
      <c r="F205" s="22" t="n">
        <f>0</f>
        <v>0.0</v>
      </c>
      <c r="G205" s="21" t="n">
        <v>3.61789E8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1390.0</v>
      </c>
      <c r="F206" s="22" t="n">
        <f>0</f>
        <v>0.0</v>
      </c>
      <c r="G206" s="21" t="n">
        <v>5.693591E9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2681.0</v>
      </c>
      <c r="F207" s="26" t="n">
        <f>141</f>
        <v>141.0</v>
      </c>
      <c r="G207" s="25" t="n">
        <v>1.0973038E10</v>
      </c>
      <c r="H207" s="26" t="n">
        <f>577737000</f>
        <v>5.77737E8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46171.0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46171.0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5084</f>
        <v>5084.0</v>
      </c>
      <c r="E12" s="35" t="n">
        <f>3374</f>
        <v>3374.0</v>
      </c>
      <c r="F12" s="17" t="n">
        <f>2305</f>
        <v>2305.0</v>
      </c>
      <c r="G12" s="35" t="n">
        <f>754</f>
        <v>754.0</v>
      </c>
      <c r="H12" s="17" t="n">
        <f>7389</f>
        <v>7389.0</v>
      </c>
      <c r="I12" s="35" t="n">
        <f>4128</f>
        <v>4128.0</v>
      </c>
      <c r="J12" s="17" t="n">
        <f>4558271650</f>
        <v>4.55827165E9</v>
      </c>
      <c r="K12" s="35" t="n">
        <f>4132674650</f>
        <v>4.13267465E9</v>
      </c>
      <c r="L12" s="17" t="n">
        <f>1916372970</f>
        <v>1.91637297E9</v>
      </c>
      <c r="M12" s="35" t="n">
        <f>1495025970</f>
        <v>1.49502597E9</v>
      </c>
      <c r="N12" s="17" t="n">
        <f>6474644620</f>
        <v>6.47464462E9</v>
      </c>
      <c r="O12" s="35" t="n">
        <f>5627700620</f>
        <v>5.62770062E9</v>
      </c>
    </row>
    <row r="13" spans="1:15" ht="24.9" customHeight="1">
      <c r="A13" s="38"/>
      <c r="B13" s="62"/>
      <c r="C13" s="20" t="s">
        <v>16</v>
      </c>
      <c r="D13" s="21" t="n">
        <f>4050</f>
        <v>4050.0</v>
      </c>
      <c r="E13" s="36" t="n">
        <f>1979</f>
        <v>1979.0</v>
      </c>
      <c r="F13" s="21" t="n">
        <f>3258</f>
        <v>3258.0</v>
      </c>
      <c r="G13" s="36" t="n">
        <f>598</f>
        <v>598.0</v>
      </c>
      <c r="H13" s="21" t="n">
        <f>7308</f>
        <v>7308.0</v>
      </c>
      <c r="I13" s="36" t="n">
        <f>2577</f>
        <v>2577.0</v>
      </c>
      <c r="J13" s="21" t="n">
        <f>4048642250</f>
        <v>4.04864225E9</v>
      </c>
      <c r="K13" s="36" t="n">
        <f>3429321250</f>
        <v>3.42932125E9</v>
      </c>
      <c r="L13" s="21" t="n">
        <f>2486761930</f>
        <v>2.48676193E9</v>
      </c>
      <c r="M13" s="36" t="n">
        <f>1666479930</f>
        <v>1.66647993E9</v>
      </c>
      <c r="N13" s="21" t="n">
        <f>6535404180</f>
        <v>6.53540418E9</v>
      </c>
      <c r="O13" s="36" t="n">
        <f>5095801180</f>
        <v>5.09580118E9</v>
      </c>
    </row>
    <row r="14" spans="1:15" ht="24.9" customHeight="1">
      <c r="A14" s="38"/>
      <c r="B14" s="62"/>
      <c r="C14" s="20" t="s">
        <v>17</v>
      </c>
      <c r="D14" s="21" t="n">
        <f>17783</f>
        <v>17783.0</v>
      </c>
      <c r="E14" s="36" t="n">
        <f>11760</f>
        <v>11760.0</v>
      </c>
      <c r="F14" s="21" t="n">
        <f>14360</f>
        <v>14360.0</v>
      </c>
      <c r="G14" s="36" t="n">
        <f>11232</f>
        <v>11232.0</v>
      </c>
      <c r="H14" s="21" t="n">
        <f>32143</f>
        <v>32143.0</v>
      </c>
      <c r="I14" s="36" t="n">
        <f>22992</f>
        <v>22992.0</v>
      </c>
      <c r="J14" s="21" t="n">
        <f>10465888347</f>
        <v>1.0465888347E10</v>
      </c>
      <c r="K14" s="36" t="n">
        <f>9145939347</f>
        <v>9.145939347E9</v>
      </c>
      <c r="L14" s="21" t="n">
        <f>24290005080</f>
        <v>2.429000508E10</v>
      </c>
      <c r="M14" s="36" t="n">
        <f>22569401080</f>
        <v>2.256940108E10</v>
      </c>
      <c r="N14" s="21" t="n">
        <f>34755893427</f>
        <v>3.4755893427E10</v>
      </c>
      <c r="O14" s="36" t="n">
        <f>31715340427</f>
        <v>3.1715340427E10</v>
      </c>
    </row>
    <row r="15" spans="1:15" ht="24.9" customHeight="1">
      <c r="A15" s="38"/>
      <c r="B15" s="62"/>
      <c r="C15" s="24" t="s">
        <v>18</v>
      </c>
      <c r="D15" s="25" t="n">
        <f>26917</f>
        <v>26917.0</v>
      </c>
      <c r="E15" s="37" t="n">
        <f>17113</f>
        <v>17113.0</v>
      </c>
      <c r="F15" s="25" t="n">
        <f>19923</f>
        <v>19923.0</v>
      </c>
      <c r="G15" s="37" t="n">
        <f>12584</f>
        <v>12584.0</v>
      </c>
      <c r="H15" s="25" t="n">
        <f>46840</f>
        <v>46840.0</v>
      </c>
      <c r="I15" s="37" t="n">
        <f>29697</f>
        <v>29697.0</v>
      </c>
      <c r="J15" s="25" t="n">
        <f>19072802247</f>
        <v>1.9072802247E10</v>
      </c>
      <c r="K15" s="37" t="n">
        <f>16707935247</f>
        <v>1.6707935247E10</v>
      </c>
      <c r="L15" s="25" t="n">
        <f>28693139980</f>
        <v>2.869313998E10</v>
      </c>
      <c r="M15" s="37" t="n">
        <f>25730906980</f>
        <v>2.573090698E10</v>
      </c>
      <c r="N15" s="25" t="n">
        <f>47765942227</f>
        <v>4.7765942227E10</v>
      </c>
      <c r="O15" s="37" t="n">
        <f>42438842227</f>
        <v>4.2438842227E10</v>
      </c>
    </row>
    <row r="16" spans="1:15" ht="24.9" customHeight="1">
      <c r="A16" s="38"/>
      <c r="B16" s="61" t="s">
        <v>105</v>
      </c>
      <c r="C16" s="16" t="s">
        <v>15</v>
      </c>
      <c r="D16" s="17" t="n">
        <f>6104</f>
        <v>6104.0</v>
      </c>
      <c r="E16" s="35" t="n">
        <f>280</f>
        <v>280.0</v>
      </c>
      <c r="F16" s="17" t="n">
        <f>3231</f>
        <v>3231.0</v>
      </c>
      <c r="G16" s="35" t="n">
        <f>10</f>
        <v>10.0</v>
      </c>
      <c r="H16" s="17" t="n">
        <f>9335</f>
        <v>9335.0</v>
      </c>
      <c r="I16" s="35" t="n">
        <f>290</f>
        <v>290.0</v>
      </c>
      <c r="J16" s="17" t="n">
        <f>231043040</f>
        <v>2.3104304E8</v>
      </c>
      <c r="K16" s="35" t="n">
        <f>6472040</f>
        <v>6472040.0</v>
      </c>
      <c r="L16" s="17" t="n">
        <f>319708190</f>
        <v>3.1970819E8</v>
      </c>
      <c r="M16" s="35" t="n">
        <f>366790</f>
        <v>366790.0</v>
      </c>
      <c r="N16" s="17" t="n">
        <f>550751230</f>
        <v>5.5075123E8</v>
      </c>
      <c r="O16" s="35" t="n">
        <f>6838830</f>
        <v>6838830.0</v>
      </c>
    </row>
    <row r="17" spans="1:15" ht="24.9" customHeight="1">
      <c r="A17" s="38"/>
      <c r="B17" s="62"/>
      <c r="C17" s="20" t="s">
        <v>16</v>
      </c>
      <c r="D17" s="21" t="n">
        <f>5631</f>
        <v>5631.0</v>
      </c>
      <c r="E17" s="36" t="n">
        <f>300</f>
        <v>300.0</v>
      </c>
      <c r="F17" s="21" t="n">
        <f>4958</f>
        <v>4958.0</v>
      </c>
      <c r="G17" s="36" t="n">
        <f>60</f>
        <v>60.0</v>
      </c>
      <c r="H17" s="21" t="n">
        <f>10589</f>
        <v>10589.0</v>
      </c>
      <c r="I17" s="36" t="n">
        <f>360</f>
        <v>360.0</v>
      </c>
      <c r="J17" s="21" t="n">
        <f>153890910</f>
        <v>1.5389091E8</v>
      </c>
      <c r="K17" s="36" t="n">
        <f>2773610</f>
        <v>2773610.0</v>
      </c>
      <c r="L17" s="21" t="n">
        <f>253514200</f>
        <v>2.535142E8</v>
      </c>
      <c r="M17" s="36" t="n">
        <f>3130300</f>
        <v>3130300.0</v>
      </c>
      <c r="N17" s="21" t="n">
        <f>407405110</f>
        <v>4.0740511E8</v>
      </c>
      <c r="O17" s="36" t="n">
        <f>5903910</f>
        <v>5903910.0</v>
      </c>
    </row>
    <row r="18" spans="1:15" ht="24.9" customHeight="1">
      <c r="A18" s="38"/>
      <c r="B18" s="62"/>
      <c r="C18" s="20" t="s">
        <v>17</v>
      </c>
      <c r="D18" s="21" t="n">
        <f>12425</f>
        <v>12425.0</v>
      </c>
      <c r="E18" s="36" t="n">
        <f>3710</f>
        <v>3710.0</v>
      </c>
      <c r="F18" s="21" t="n">
        <f>3966</f>
        <v>3966.0</v>
      </c>
      <c r="G18" s="36" t="n">
        <f>70</f>
        <v>70.0</v>
      </c>
      <c r="H18" s="21" t="n">
        <f>16391</f>
        <v>16391.0</v>
      </c>
      <c r="I18" s="36" t="n">
        <f>3780</f>
        <v>3780.0</v>
      </c>
      <c r="J18" s="21" t="n">
        <f>351995370</f>
        <v>3.5199537E8</v>
      </c>
      <c r="K18" s="36" t="n">
        <f>65714970</f>
        <v>6.571497E7</v>
      </c>
      <c r="L18" s="21" t="n">
        <f>395377290</f>
        <v>3.9537729E8</v>
      </c>
      <c r="M18" s="36" t="n">
        <f>2959290</f>
        <v>2959290.0</v>
      </c>
      <c r="N18" s="21" t="n">
        <f>747372660</f>
        <v>7.4737266E8</v>
      </c>
      <c r="O18" s="36" t="n">
        <f>68674260</f>
        <v>6.867426E7</v>
      </c>
    </row>
    <row r="19" spans="1:15" ht="24.9" customHeight="1">
      <c r="A19" s="38"/>
      <c r="B19" s="62"/>
      <c r="C19" s="24" t="s">
        <v>18</v>
      </c>
      <c r="D19" s="25" t="n">
        <f>24160</f>
        <v>24160.0</v>
      </c>
      <c r="E19" s="37" t="n">
        <f>4290</f>
        <v>4290.0</v>
      </c>
      <c r="F19" s="25" t="n">
        <f>12155</f>
        <v>12155.0</v>
      </c>
      <c r="G19" s="37" t="n">
        <f>140</f>
        <v>140.0</v>
      </c>
      <c r="H19" s="25" t="n">
        <f>36315</f>
        <v>36315.0</v>
      </c>
      <c r="I19" s="37" t="n">
        <f>4430</f>
        <v>4430.0</v>
      </c>
      <c r="J19" s="25" t="n">
        <f>736929320</f>
        <v>7.3692932E8</v>
      </c>
      <c r="K19" s="37" t="n">
        <f>74960620</f>
        <v>7.496062E7</v>
      </c>
      <c r="L19" s="25" t="n">
        <f>968599680</f>
        <v>9.6859968E8</v>
      </c>
      <c r="M19" s="37" t="n">
        <f>6456380</f>
        <v>6456380.0</v>
      </c>
      <c r="N19" s="25" t="n">
        <f>1705529000</f>
        <v>1.705529E9</v>
      </c>
      <c r="O19" s="37" t="n">
        <f>81417000</f>
        <v>8.1417E7</v>
      </c>
    </row>
    <row r="20" spans="1:15" ht="24.9" customHeight="1">
      <c r="A20" s="38"/>
      <c r="B20" s="61" t="s">
        <v>106</v>
      </c>
      <c r="C20" s="16" t="s">
        <v>15</v>
      </c>
      <c r="D20" s="17" t="n">
        <f>401</f>
        <v>401.0</v>
      </c>
      <c r="E20" s="35" t="n">
        <f>401</f>
        <v>401.0</v>
      </c>
      <c r="F20" s="17" t="n">
        <f>176</f>
        <v>176.0</v>
      </c>
      <c r="G20" s="35" t="n">
        <f>176</f>
        <v>176.0</v>
      </c>
      <c r="H20" s="17" t="n">
        <f>577</f>
        <v>577.0</v>
      </c>
      <c r="I20" s="35" t="n">
        <f>577</f>
        <v>577.0</v>
      </c>
      <c r="J20" s="17" t="n">
        <f>669010000</f>
        <v>6.6901E8</v>
      </c>
      <c r="K20" s="35" t="n">
        <f>669010000</f>
        <v>6.6901E8</v>
      </c>
      <c r="L20" s="17" t="n">
        <f>101200000</f>
        <v>1.012E8</v>
      </c>
      <c r="M20" s="35" t="n">
        <f>101200000</f>
        <v>1.012E8</v>
      </c>
      <c r="N20" s="17" t="n">
        <f>770210000</f>
        <v>7.7021E8</v>
      </c>
      <c r="O20" s="35" t="n">
        <f>770210000</f>
        <v>7.7021E8</v>
      </c>
    </row>
    <row r="21" spans="1:15" ht="24.9" customHeight="1">
      <c r="A21" s="38"/>
      <c r="B21" s="62"/>
      <c r="C21" s="20" t="s">
        <v>16</v>
      </c>
      <c r="D21" s="21" t="n">
        <f>0</f>
        <v>0.0</v>
      </c>
      <c r="E21" s="36" t="n">
        <f>0</f>
        <v>0.0</v>
      </c>
      <c r="F21" s="21" t="n">
        <f>230</f>
        <v>230.0</v>
      </c>
      <c r="G21" s="36" t="n">
        <f>230</f>
        <v>230.0</v>
      </c>
      <c r="H21" s="21" t="n">
        <f>230</f>
        <v>230.0</v>
      </c>
      <c r="I21" s="36" t="n">
        <f>230</f>
        <v>230.0</v>
      </c>
      <c r="J21" s="21" t="n">
        <f>0</f>
        <v>0.0</v>
      </c>
      <c r="K21" s="36" t="n">
        <f>0</f>
        <v>0.0</v>
      </c>
      <c r="L21" s="21" t="n">
        <f>185390000</f>
        <v>1.8539E8</v>
      </c>
      <c r="M21" s="36" t="n">
        <f>185390000</f>
        <v>1.8539E8</v>
      </c>
      <c r="N21" s="21" t="n">
        <f>185390000</f>
        <v>1.8539E8</v>
      </c>
      <c r="O21" s="36" t="n">
        <f>185390000</f>
        <v>1.8539E8</v>
      </c>
    </row>
    <row r="22" spans="1:15" ht="24.9" customHeight="1">
      <c r="A22" s="38"/>
      <c r="B22" s="62"/>
      <c r="C22" s="20" t="s">
        <v>17</v>
      </c>
      <c r="D22" s="21" t="n">
        <f>340</f>
        <v>340.0</v>
      </c>
      <c r="E22" s="36" t="n">
        <f>340</f>
        <v>340.0</v>
      </c>
      <c r="F22" s="21" t="n">
        <f>300</f>
        <v>300.0</v>
      </c>
      <c r="G22" s="36" t="n">
        <f>300</f>
        <v>300.0</v>
      </c>
      <c r="H22" s="21" t="n">
        <f>640</f>
        <v>640.0</v>
      </c>
      <c r="I22" s="36" t="n">
        <f>640</f>
        <v>640.0</v>
      </c>
      <c r="J22" s="21" t="n">
        <f>957480000</f>
        <v>9.5748E8</v>
      </c>
      <c r="K22" s="36" t="n">
        <f>957480000</f>
        <v>9.5748E8</v>
      </c>
      <c r="L22" s="21" t="n">
        <f>194500000</f>
        <v>1.945E8</v>
      </c>
      <c r="M22" s="36" t="n">
        <f>194500000</f>
        <v>1.945E8</v>
      </c>
      <c r="N22" s="21" t="n">
        <f>1151980000</f>
        <v>1.15198E9</v>
      </c>
      <c r="O22" s="36" t="n">
        <f>1151980000</f>
        <v>1.15198E9</v>
      </c>
    </row>
    <row r="23" spans="1:15" ht="24.9" customHeight="1">
      <c r="A23" s="38"/>
      <c r="B23" s="62"/>
      <c r="C23" s="24" t="s">
        <v>18</v>
      </c>
      <c r="D23" s="25" t="n">
        <f>741</f>
        <v>741.0</v>
      </c>
      <c r="E23" s="37" t="n">
        <f>741</f>
        <v>741.0</v>
      </c>
      <c r="F23" s="25" t="n">
        <f>706</f>
        <v>706.0</v>
      </c>
      <c r="G23" s="37" t="n">
        <f>706</f>
        <v>706.0</v>
      </c>
      <c r="H23" s="25" t="n">
        <f>1447</f>
        <v>1447.0</v>
      </c>
      <c r="I23" s="37" t="n">
        <f>1447</f>
        <v>1447.0</v>
      </c>
      <c r="J23" s="25" t="n">
        <f>1626490000</f>
        <v>1.62649E9</v>
      </c>
      <c r="K23" s="37" t="n">
        <f>1626490000</f>
        <v>1.62649E9</v>
      </c>
      <c r="L23" s="25" t="n">
        <f>481090000</f>
        <v>4.8109E8</v>
      </c>
      <c r="M23" s="37" t="n">
        <f>481090000</f>
        <v>4.8109E8</v>
      </c>
      <c r="N23" s="25" t="n">
        <f>2107580000</f>
        <v>2.10758E9</v>
      </c>
      <c r="O23" s="37" t="n">
        <f>2107580000</f>
        <v>2.10758E9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5</f>
        <v>5.0</v>
      </c>
      <c r="G36" s="18" t="n">
        <f>0</f>
        <v>0.0</v>
      </c>
      <c r="H36" s="17" t="n">
        <f>5</f>
        <v>5.0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500000</f>
        <v>500000.0</v>
      </c>
      <c r="M36" s="18" t="n">
        <f>0</f>
        <v>0.0</v>
      </c>
      <c r="N36" s="17" t="n">
        <f>500000</f>
        <v>500000.0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1</f>
        <v>1.0</v>
      </c>
      <c r="E37" s="22" t="n">
        <f>0</f>
        <v>0.0</v>
      </c>
      <c r="F37" s="21" t="n">
        <f>2</f>
        <v>2.0</v>
      </c>
      <c r="G37" s="22" t="n">
        <f>0</f>
        <v>0.0</v>
      </c>
      <c r="H37" s="21" t="n">
        <f>3</f>
        <v>3.0</v>
      </c>
      <c r="I37" s="22" t="n">
        <f>0</f>
        <v>0.0</v>
      </c>
      <c r="J37" s="21" t="n">
        <f>10000</f>
        <v>10000.0</v>
      </c>
      <c r="K37" s="22" t="n">
        <f>0</f>
        <v>0.0</v>
      </c>
      <c r="L37" s="21" t="n">
        <f>60000</f>
        <v>60000.0</v>
      </c>
      <c r="M37" s="22" t="n">
        <f>0</f>
        <v>0.0</v>
      </c>
      <c r="N37" s="21" t="n">
        <f>70000</f>
        <v>70000.0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125</f>
        <v>125.0</v>
      </c>
      <c r="E38" s="36" t="n">
        <f>125</f>
        <v>125.0</v>
      </c>
      <c r="F38" s="21" t="n">
        <f>172</f>
        <v>172.0</v>
      </c>
      <c r="G38" s="36" t="n">
        <f>121</f>
        <v>121.0</v>
      </c>
      <c r="H38" s="21" t="n">
        <f>297</f>
        <v>297.0</v>
      </c>
      <c r="I38" s="36" t="n">
        <f>246</f>
        <v>246.0</v>
      </c>
      <c r="J38" s="21" t="n">
        <f>48000000</f>
        <v>4.8E7</v>
      </c>
      <c r="K38" s="36" t="n">
        <f>48000000</f>
        <v>4.8E7</v>
      </c>
      <c r="L38" s="21" t="n">
        <f>3700000</f>
        <v>3700000.0</v>
      </c>
      <c r="M38" s="36" t="n">
        <f>1210000</f>
        <v>1210000.0</v>
      </c>
      <c r="N38" s="21" t="n">
        <f>51700000</f>
        <v>5.17E7</v>
      </c>
      <c r="O38" s="36" t="n">
        <f>49210000</f>
        <v>4.921E7</v>
      </c>
    </row>
    <row r="39" spans="1:15" ht="24.9" customHeight="1">
      <c r="A39" s="38"/>
      <c r="B39" s="62"/>
      <c r="C39" s="24" t="s">
        <v>18</v>
      </c>
      <c r="D39" s="25" t="n">
        <f>126</f>
        <v>126.0</v>
      </c>
      <c r="E39" s="37" t="n">
        <f>125</f>
        <v>125.0</v>
      </c>
      <c r="F39" s="25" t="n">
        <f>179</f>
        <v>179.0</v>
      </c>
      <c r="G39" s="37" t="n">
        <f>121</f>
        <v>121.0</v>
      </c>
      <c r="H39" s="25" t="n">
        <f>305</f>
        <v>305.0</v>
      </c>
      <c r="I39" s="37" t="n">
        <f>246</f>
        <v>246.0</v>
      </c>
      <c r="J39" s="25" t="n">
        <f>48010000</f>
        <v>4.801E7</v>
      </c>
      <c r="K39" s="37" t="n">
        <f>48000000</f>
        <v>4.8E7</v>
      </c>
      <c r="L39" s="25" t="n">
        <f>4260000</f>
        <v>4260000.0</v>
      </c>
      <c r="M39" s="37" t="n">
        <f>1210000</f>
        <v>1210000.0</v>
      </c>
      <c r="N39" s="25" t="n">
        <f>52270000</f>
        <v>5.227E7</v>
      </c>
      <c r="O39" s="37" t="n">
        <f>49210000</f>
        <v>4.921E7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731</f>
        <v>731.0</v>
      </c>
      <c r="E41" s="36" t="n">
        <f>0</f>
        <v>0.0</v>
      </c>
      <c r="F41" s="21" t="n">
        <f>1583</f>
        <v>1583.0</v>
      </c>
      <c r="G41" s="36" t="n">
        <f>0</f>
        <v>0.0</v>
      </c>
      <c r="H41" s="21" t="n">
        <f>2314</f>
        <v>2314.0</v>
      </c>
      <c r="I41" s="36" t="n">
        <f>0</f>
        <v>0.0</v>
      </c>
      <c r="J41" s="21" t="n">
        <f>31867252</f>
        <v>3.1867252E7</v>
      </c>
      <c r="K41" s="36" t="n">
        <f>0</f>
        <v>0.0</v>
      </c>
      <c r="L41" s="21" t="n">
        <f>12717134</f>
        <v>1.2717134E7</v>
      </c>
      <c r="M41" s="36" t="n">
        <f>0</f>
        <v>0.0</v>
      </c>
      <c r="N41" s="21" t="n">
        <f>44584386</f>
        <v>4.4584386E7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2387</f>
        <v>2387.0</v>
      </c>
      <c r="E42" s="36" t="n">
        <f>1000</f>
        <v>1000.0</v>
      </c>
      <c r="F42" s="21" t="n">
        <f>1197</f>
        <v>1197.0</v>
      </c>
      <c r="G42" s="36" t="n">
        <f>1000</f>
        <v>1000.0</v>
      </c>
      <c r="H42" s="21" t="n">
        <f>3584</f>
        <v>3584.0</v>
      </c>
      <c r="I42" s="36" t="n">
        <f>2000</f>
        <v>2000.0</v>
      </c>
      <c r="J42" s="21" t="n">
        <f>57617601</f>
        <v>5.7617601E7</v>
      </c>
      <c r="K42" s="36" t="n">
        <f>30500000</f>
        <v>3.05E7</v>
      </c>
      <c r="L42" s="21" t="n">
        <f>34309185</f>
        <v>3.4309185E7</v>
      </c>
      <c r="M42" s="36" t="n">
        <f>31000000</f>
        <v>3.1E7</v>
      </c>
      <c r="N42" s="21" t="n">
        <f>91926786</f>
        <v>9.1926786E7</v>
      </c>
      <c r="O42" s="36" t="n">
        <f>61500000</f>
        <v>6.15E7</v>
      </c>
    </row>
    <row r="43" spans="1:15" ht="24.9" customHeight="1">
      <c r="A43" s="38"/>
      <c r="B43" s="62"/>
      <c r="C43" s="24" t="s">
        <v>18</v>
      </c>
      <c r="D43" s="25" t="n">
        <f>3118</f>
        <v>3118.0</v>
      </c>
      <c r="E43" s="37" t="n">
        <f>1000</f>
        <v>1000.0</v>
      </c>
      <c r="F43" s="25" t="n">
        <f>2780</f>
        <v>2780.0</v>
      </c>
      <c r="G43" s="37" t="n">
        <f>1000</f>
        <v>1000.0</v>
      </c>
      <c r="H43" s="25" t="n">
        <f>5898</f>
        <v>5898.0</v>
      </c>
      <c r="I43" s="37" t="n">
        <f>2000</f>
        <v>2000.0</v>
      </c>
      <c r="J43" s="25" t="n">
        <f>89484853</f>
        <v>8.9484853E7</v>
      </c>
      <c r="K43" s="37" t="n">
        <f>30500000</f>
        <v>3.05E7</v>
      </c>
      <c r="L43" s="25" t="n">
        <f>47026319</f>
        <v>4.7026319E7</v>
      </c>
      <c r="M43" s="37" t="n">
        <f>31000000</f>
        <v>3.1E7</v>
      </c>
      <c r="N43" s="25" t="n">
        <f>136511172</f>
        <v>1.36511172E8</v>
      </c>
      <c r="O43" s="37" t="n">
        <f>61500000</f>
        <v>6.15E7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