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<sst xmlns="http://schemas.openxmlformats.org/spreadsheetml/2006/main" count="528" uniqueCount="129">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</sst>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DATE(2026,06,22)</f>
        <v>46195.0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DATE(2026,06,22)</f>
        <v>46195.0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441660.0</f>
        <v>441660.0</v>
      </c>
      <c r="E12" s="18" t="n">
        <f>22465.0</f>
        <v>22465.0</v>
      </c>
      <c r="F12" s="19" t="n">
        <f>1.0</f>
        <v>1.0</v>
      </c>
      <c r="G12" s="17" t="n">
        <f>3026750795534.0</f>
        <v>3.026750795534E12</v>
      </c>
      <c r="H12" s="18" t="n">
        <f>243839602284.0</f>
        <v>2.43839602284E11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489705.0</f>
        <v>489705.0</v>
      </c>
      <c r="E13" s="22" t="n">
        <f>21091.0</f>
        <v>21091.0</v>
      </c>
      <c r="F13" s="23" t="n">
        <f>1.0</f>
        <v>1.0</v>
      </c>
      <c r="G13" s="21" t="n">
        <f>4636644456565.0</f>
        <v>4.636644456565E12</v>
      </c>
      <c r="H13" s="22" t="n">
        <f>250836514640.0</f>
        <v>2.5083651464E11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405583.0</f>
        <v>405583.0</v>
      </c>
      <c r="E14" s="22" t="n">
        <f>39002.0</f>
        <v>39002.0</v>
      </c>
      <c r="F14" s="23" t="n">
        <f>1.0</f>
        <v>1.0</v>
      </c>
      <c r="G14" s="21" t="n">
        <f>4667998308095.0</f>
        <v>4.667998308095E12</v>
      </c>
      <c r="H14" s="22" t="n">
        <f>834441920770.0</f>
        <v>8.3444192077E11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1336948.0</f>
        <v>1336948.0</v>
      </c>
      <c r="E15" s="26" t="n">
        <f>82558.0</f>
        <v>82558.0</v>
      </c>
      <c r="F15" s="27" t="n">
        <f>1.0</f>
        <v>1.0</v>
      </c>
      <c r="G15" s="25" t="n">
        <f>12331393560194.0</f>
        <v>1.2331393560194E13</v>
      </c>
      <c r="H15" s="26" t="n">
        <f>1329118037694.0</f>
        <v>1.329118037694E12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6010.0</f>
        <v>6010.0</v>
      </c>
      <c r="E16" s="18" t="n">
        <f>230.0</f>
        <v>230.0</v>
      </c>
      <c r="F16" s="19" t="n">
        <f>0.014</f>
        <v>0.014</v>
      </c>
      <c r="G16" s="17" t="n">
        <f>665524077500.0</f>
        <v>6.655240775E11</v>
      </c>
      <c r="H16" s="18" t="n">
        <f>29370140000.0</f>
        <v>2.937014E10</v>
      </c>
      <c r="I16" s="19" t="n">
        <f>0.22</f>
        <v>0.22</v>
      </c>
    </row>
    <row r="17" spans="1:9" ht="24.9" customHeight="1">
      <c r="A17" s="41"/>
      <c r="B17" s="39"/>
      <c r="C17" s="20" t="s">
        <v>16</v>
      </c>
      <c r="D17" s="21" t="n">
        <f>12364.0</f>
        <v>12364.0</v>
      </c>
      <c r="E17" s="22" t="n">
        <f>183.0</f>
        <v>183.0</v>
      </c>
      <c r="F17" s="23" t="n">
        <f>0.025</f>
        <v>0.025</v>
      </c>
      <c r="G17" s="21" t="n">
        <f>1567283925625.0</f>
        <v>1.567283925625E12</v>
      </c>
      <c r="H17" s="22" t="n">
        <f>23372590000.0</f>
        <v>2.337259E10</v>
      </c>
      <c r="I17" s="23" t="n">
        <f>0.338</f>
        <v>0.338</v>
      </c>
    </row>
    <row r="18" spans="1:9" ht="24.9" customHeight="1">
      <c r="A18" s="41"/>
      <c r="B18" s="39"/>
      <c r="C18" s="20" t="s">
        <v>17</v>
      </c>
      <c r="D18" s="21" t="n">
        <f>11418.0</f>
        <v>11418.0</v>
      </c>
      <c r="E18" s="22" t="n">
        <f>1004.0</f>
        <v>1004.0</v>
      </c>
      <c r="F18" s="23" t="n">
        <f>0.028</f>
        <v>0.028</v>
      </c>
      <c r="G18" s="21" t="n">
        <f>1367879885625.0</f>
        <v>1.367879885625E12</v>
      </c>
      <c r="H18" s="22" t="n">
        <f>128139240000.0</f>
        <v>1.2813924E11</v>
      </c>
      <c r="I18" s="23" t="n">
        <f>0.293</f>
        <v>0.293</v>
      </c>
    </row>
    <row r="19" spans="1:9" ht="24.9" customHeight="1">
      <c r="A19" s="41"/>
      <c r="B19" s="39"/>
      <c r="C19" s="24" t="s">
        <v>18</v>
      </c>
      <c r="D19" s="25" t="n">
        <f>29792.0</f>
        <v>29792.0</v>
      </c>
      <c r="E19" s="26" t="n">
        <f>1417.0</f>
        <v>1417.0</v>
      </c>
      <c r="F19" s="27" t="n">
        <f>0.022</f>
        <v>0.022</v>
      </c>
      <c r="G19" s="25" t="n">
        <f>3600687888750.0</f>
        <v>3.60068788875E12</v>
      </c>
      <c r="H19" s="26" t="n">
        <f>180881970000.0</f>
        <v>1.8088197E11</v>
      </c>
      <c r="I19" s="27" t="n">
        <f>0.292</f>
        <v>0.292</v>
      </c>
    </row>
    <row r="20" spans="1:9" ht="24.9" customHeight="1">
      <c r="A20" s="41"/>
      <c r="B20" s="39" t="s">
        <v>21</v>
      </c>
      <c r="C20" s="16" t="s">
        <v>15</v>
      </c>
      <c r="D20" s="17" t="n">
        <f>423886.0</f>
        <v>423886.0</v>
      </c>
      <c r="E20" s="18" t="n">
        <f>22185.0</f>
        <v>22185.0</v>
      </c>
      <c r="F20" s="19" t="n">
        <f>0.96</f>
        <v>0.96</v>
      </c>
      <c r="G20" s="17" t="n">
        <f>2246932925884.0</f>
        <v>2.246932925884E12</v>
      </c>
      <c r="H20" s="18" t="n">
        <f>214392458284.0</f>
        <v>2.14392458284E11</v>
      </c>
      <c r="I20" s="19" t="n">
        <f>0.742</f>
        <v>0.742</v>
      </c>
    </row>
    <row r="21" spans="1:9" ht="24.9" customHeight="1">
      <c r="A21" s="41"/>
      <c r="B21" s="39"/>
      <c r="C21" s="20" t="s">
        <v>16</v>
      </c>
      <c r="D21" s="21" t="n">
        <f>468456.0</f>
        <v>468456.0</v>
      </c>
      <c r="E21" s="22" t="n">
        <f>20858.0</f>
        <v>20858.0</v>
      </c>
      <c r="F21" s="23" t="n">
        <f>0.957</f>
        <v>0.957</v>
      </c>
      <c r="G21" s="21" t="n">
        <f>2982646248690.0</f>
        <v>2.98264624869E12</v>
      </c>
      <c r="H21" s="22" t="n">
        <f>227356449640.0</f>
        <v>2.2735644964E11</v>
      </c>
      <c r="I21" s="23" t="n">
        <f>0.643</f>
        <v>0.643</v>
      </c>
    </row>
    <row r="22" spans="1:9" ht="24.9" customHeight="1">
      <c r="A22" s="41"/>
      <c r="B22" s="39"/>
      <c r="C22" s="20" t="s">
        <v>17</v>
      </c>
      <c r="D22" s="21" t="n">
        <f>385869.0</f>
        <v>385869.0</v>
      </c>
      <c r="E22" s="22" t="n">
        <f>37985.0</f>
        <v>37985.0</v>
      </c>
      <c r="F22" s="23" t="n">
        <f>0.951</f>
        <v>0.951</v>
      </c>
      <c r="G22" s="21" t="n">
        <f>3225114763420.0</f>
        <v>3.22511476342E12</v>
      </c>
      <c r="H22" s="22" t="n">
        <f>706074271270.0</f>
        <v>7.0607427127E11</v>
      </c>
      <c r="I22" s="23" t="n">
        <f>0.691</f>
        <v>0.691</v>
      </c>
    </row>
    <row r="23" spans="1:9" ht="24.9" customHeight="1">
      <c r="A23" s="41"/>
      <c r="B23" s="39"/>
      <c r="C23" s="24" t="s">
        <v>18</v>
      </c>
      <c r="D23" s="25" t="n">
        <f>1278211.0</f>
        <v>1278211.0</v>
      </c>
      <c r="E23" s="26" t="n">
        <f>81028.0</f>
        <v>81028.0</v>
      </c>
      <c r="F23" s="27" t="n">
        <f>0.956</f>
        <v>0.956</v>
      </c>
      <c r="G23" s="25" t="n">
        <f>8454693937994.0</f>
        <v>8.454693937994E12</v>
      </c>
      <c r="H23" s="26" t="n">
        <f>1147823179194.0</f>
        <v>1.147823179194E12</v>
      </c>
      <c r="I23" s="27" t="n">
        <f>0.686</f>
        <v>0.686</v>
      </c>
    </row>
    <row r="24" spans="1:9" ht="24.9" customHeight="1">
      <c r="A24" s="41"/>
      <c r="B24" s="39" t="s">
        <v>22</v>
      </c>
      <c r="C24" s="16" t="s">
        <v>15</v>
      </c>
      <c r="D24" s="17" t="n">
        <f>11565.0</f>
        <v>11565.0</v>
      </c>
      <c r="E24" s="18" t="n">
        <f>0.0</f>
        <v>0.0</v>
      </c>
      <c r="F24" s="19" t="n">
        <f>0.026</f>
        <v>0.026</v>
      </c>
      <c r="G24" s="17" t="n">
        <f>113669597150.0</f>
        <v>1.1366959715E11</v>
      </c>
      <c r="H24" s="18" t="n">
        <f>0.0</f>
        <v>0.0</v>
      </c>
      <c r="I24" s="19" t="n">
        <f>0.038</f>
        <v>0.038</v>
      </c>
    </row>
    <row r="25" spans="1:9" ht="24.9" customHeight="1">
      <c r="A25" s="41"/>
      <c r="B25" s="39"/>
      <c r="C25" s="20" t="s">
        <v>16</v>
      </c>
      <c r="D25" s="21" t="n">
        <f>8582.0</f>
        <v>8582.0</v>
      </c>
      <c r="E25" s="22" t="n">
        <f>50.0</f>
        <v>50.0</v>
      </c>
      <c r="F25" s="23" t="n">
        <f>0.018</f>
        <v>0.018</v>
      </c>
      <c r="G25" s="21" t="n">
        <f>85585484250.0</f>
        <v>8.558548425E10</v>
      </c>
      <c r="H25" s="22" t="n">
        <f>107475000.0</f>
        <v>1.07475E8</v>
      </c>
      <c r="I25" s="23" t="n">
        <f>0.018</f>
        <v>0.018</v>
      </c>
    </row>
    <row r="26" spans="1:9" ht="24.9" customHeight="1">
      <c r="A26" s="41"/>
      <c r="B26" s="39"/>
      <c r="C26" s="20" t="s">
        <v>17</v>
      </c>
      <c r="D26" s="21" t="n">
        <f>6871.0</f>
        <v>6871.0</v>
      </c>
      <c r="E26" s="22" t="n">
        <f>13.0</f>
        <v>13.0</v>
      </c>
      <c r="F26" s="23" t="n">
        <f>0.017</f>
        <v>0.017</v>
      </c>
      <c r="G26" s="21" t="n">
        <f>69811587050.0</f>
        <v>6.981158705E10</v>
      </c>
      <c r="H26" s="22" t="n">
        <f>228409500.0</f>
        <v>2.284095E8</v>
      </c>
      <c r="I26" s="23" t="n">
        <f>0.015</f>
        <v>0.015</v>
      </c>
    </row>
    <row r="27" spans="1:9" ht="24.9" customHeight="1">
      <c r="A27" s="42"/>
      <c r="B27" s="39"/>
      <c r="C27" s="24" t="s">
        <v>18</v>
      </c>
      <c r="D27" s="25" t="n">
        <f>27018.0</f>
        <v>27018.0</v>
      </c>
      <c r="E27" s="26" t="n">
        <f>63.0</f>
        <v>63.0</v>
      </c>
      <c r="F27" s="27" t="n">
        <f>0.02</f>
        <v>0.02</v>
      </c>
      <c r="G27" s="25" t="n">
        <f>269066668450.0</f>
        <v>2.6906666845E11</v>
      </c>
      <c r="H27" s="26" t="n">
        <f>335884500.0</f>
        <v>3.358845E8</v>
      </c>
      <c r="I27" s="27" t="n">
        <f>0.022</f>
        <v>0.022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199.0</f>
        <v>199.0</v>
      </c>
      <c r="E28" s="18" t="n">
        <f>50.0</f>
        <v>50.0</v>
      </c>
      <c r="F28" s="19" t="n">
        <f>0.0</f>
        <v>0.0</v>
      </c>
      <c r="G28" s="17" t="n">
        <f>624195000.0</f>
        <v>6.24195E8</v>
      </c>
      <c r="H28" s="18" t="n">
        <f>77004000.0</f>
        <v>7.7004E7</v>
      </c>
      <c r="I28" s="19" t="n">
        <f>0.0</f>
        <v>0.0</v>
      </c>
    </row>
    <row r="29" spans="1:9" ht="24.9" customHeight="1">
      <c r="A29" s="38"/>
      <c r="B29" s="39"/>
      <c r="C29" s="20" t="s">
        <v>16</v>
      </c>
      <c r="D29" s="21" t="n">
        <f>303.0</f>
        <v>303.0</v>
      </c>
      <c r="E29" s="22" t="n">
        <f>0.0</f>
        <v>0.0</v>
      </c>
      <c r="F29" s="23" t="n">
        <f>0.001</f>
        <v>0.001</v>
      </c>
      <c r="G29" s="21" t="n">
        <f>1128798000.0</f>
        <v>1.128798E9</v>
      </c>
      <c r="H29" s="22" t="n">
        <f>0.0</f>
        <v>0.0</v>
      </c>
      <c r="I29" s="23" t="n">
        <f>0.0</f>
        <v>0.0</v>
      </c>
    </row>
    <row r="30" spans="1:9" ht="24.9" customHeight="1">
      <c r="A30" s="38"/>
      <c r="B30" s="39"/>
      <c r="C30" s="20" t="s">
        <v>17</v>
      </c>
      <c r="D30" s="21" t="n">
        <f>1425.0</f>
        <v>1425.0</v>
      </c>
      <c r="E30" s="22" t="n">
        <f>0.0</f>
        <v>0.0</v>
      </c>
      <c r="F30" s="23" t="n">
        <f>0.004</f>
        <v>0.004</v>
      </c>
      <c r="G30" s="21" t="n">
        <f>5192072000.0</f>
        <v>5.192072E9</v>
      </c>
      <c r="H30" s="22" t="n">
        <f>0.0</f>
        <v>0.0</v>
      </c>
      <c r="I30" s="23" t="n">
        <f>0.001</f>
        <v>0.001</v>
      </c>
    </row>
    <row r="31" spans="1:9" ht="24.9" customHeight="1">
      <c r="A31" s="38"/>
      <c r="B31" s="39"/>
      <c r="C31" s="24" t="s">
        <v>18</v>
      </c>
      <c r="D31" s="25" t="n">
        <f>1927.0</f>
        <v>1927.0</v>
      </c>
      <c r="E31" s="26" t="n">
        <f>50.0</f>
        <v>50.0</v>
      </c>
      <c r="F31" s="27" t="n">
        <f>0.001</f>
        <v>0.001</v>
      </c>
      <c r="G31" s="25" t="n">
        <f>6945065000.0</f>
        <v>6.945065E9</v>
      </c>
      <c r="H31" s="26" t="n">
        <f>77004000.0</f>
        <v>7.7004E7</v>
      </c>
      <c r="I31" s="27" t="n">
        <f>0.001</f>
        <v>0.001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46195.0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46195.0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17074</f>
        <v>17074.0</v>
      </c>
      <c r="E11" s="18" t="n">
        <f>2122</f>
        <v>2122.0</v>
      </c>
      <c r="F11" s="19" t="n">
        <f>1</f>
        <v>1.0</v>
      </c>
      <c r="G11" s="17" t="n">
        <f>2870170160</f>
        <v>2.87017016E9</v>
      </c>
      <c r="H11" s="18" t="n">
        <f>642318860</f>
        <v>6.4231886E8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40835</f>
        <v>40835.0</v>
      </c>
      <c r="E12" s="22" t="n">
        <f>8394</f>
        <v>8394.0</v>
      </c>
      <c r="F12" s="23" t="n">
        <f>1</f>
        <v>1.0</v>
      </c>
      <c r="G12" s="21" t="n">
        <f>13413046941</f>
        <v>1.3413046941E10</v>
      </c>
      <c r="H12" s="22" t="n">
        <f>10048824046</f>
        <v>1.0048824046E10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50846</f>
        <v>50846.0</v>
      </c>
      <c r="E13" s="22" t="n">
        <f>15599</f>
        <v>15599.0</v>
      </c>
      <c r="F13" s="23" t="n">
        <f>1</f>
        <v>1.0</v>
      </c>
      <c r="G13" s="21" t="n">
        <f>25470336506</f>
        <v>2.5470336506E10</v>
      </c>
      <c r="H13" s="22" t="n">
        <f>20790497207</f>
        <v>2.0790497207E10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108755</f>
        <v>108755.0</v>
      </c>
      <c r="E14" s="26" t="n">
        <f>26115</f>
        <v>26115.0</v>
      </c>
      <c r="F14" s="27" t="n">
        <f>1</f>
        <v>1.0</v>
      </c>
      <c r="G14" s="25" t="n">
        <f>41753553607</f>
        <v>4.1753553607E10</v>
      </c>
      <c r="H14" s="26" t="n">
        <f>31481640113</f>
        <v>3.1481640113E10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0</f>
        <v>0.0</v>
      </c>
      <c r="E15" s="18" t="n">
        <f>0</f>
        <v>0.0</v>
      </c>
      <c r="F15" s="19" t="n">
        <f>0</f>
        <v>0.0</v>
      </c>
      <c r="G15" s="17" t="n">
        <f>0</f>
        <v>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130</f>
        <v>130.0</v>
      </c>
      <c r="E16" s="22" t="n">
        <f>0</f>
        <v>0.0</v>
      </c>
      <c r="F16" s="23" t="n">
        <f>0.003</f>
        <v>0.003</v>
      </c>
      <c r="G16" s="21" t="n">
        <f>10450000</f>
        <v>1.045E7</v>
      </c>
      <c r="H16" s="22" t="n">
        <f>0</f>
        <v>0.0</v>
      </c>
      <c r="I16" s="23" t="n">
        <f>0.001</f>
        <v>0.001</v>
      </c>
    </row>
    <row r="17" spans="1:9" ht="24.9" customHeight="1">
      <c r="A17" s="41"/>
      <c r="B17" s="39"/>
      <c r="C17" s="20" t="s">
        <v>17</v>
      </c>
      <c r="D17" s="21" t="n">
        <f>167</f>
        <v>167.0</v>
      </c>
      <c r="E17" s="22" t="n">
        <f>100</f>
        <v>100.0</v>
      </c>
      <c r="F17" s="23" t="n">
        <f>0.003</f>
        <v>0.003</v>
      </c>
      <c r="G17" s="21" t="n">
        <f>37860000</f>
        <v>3.786E7</v>
      </c>
      <c r="H17" s="22" t="n">
        <f>33000000</f>
        <v>3.3E7</v>
      </c>
      <c r="I17" s="23" t="n">
        <f>0.001</f>
        <v>0.001</v>
      </c>
    </row>
    <row r="18" spans="1:9" ht="24.9" customHeight="1">
      <c r="A18" s="41"/>
      <c r="B18" s="39"/>
      <c r="C18" s="24" t="s">
        <v>18</v>
      </c>
      <c r="D18" s="25" t="n">
        <f>297</f>
        <v>297.0</v>
      </c>
      <c r="E18" s="26" t="n">
        <f>100</f>
        <v>100.0</v>
      </c>
      <c r="F18" s="27" t="n">
        <f>0.003</f>
        <v>0.003</v>
      </c>
      <c r="G18" s="25" t="n">
        <f>48310000</f>
        <v>4.831E7</v>
      </c>
      <c r="H18" s="26" t="n">
        <f>33000000</f>
        <v>3.3E7</v>
      </c>
      <c r="I18" s="27" t="n">
        <f>0.001</f>
        <v>0.001</v>
      </c>
    </row>
    <row r="19" spans="1:9" ht="24.9" customHeight="1">
      <c r="A19" s="41"/>
      <c r="B19" s="39" t="s">
        <v>31</v>
      </c>
      <c r="C19" s="16" t="s">
        <v>15</v>
      </c>
      <c r="D19" s="17" t="n">
        <f>17074</f>
        <v>17074.0</v>
      </c>
      <c r="E19" s="18" t="n">
        <f>2122</f>
        <v>2122.0</v>
      </c>
      <c r="F19" s="19" t="n">
        <f>1</f>
        <v>1.0</v>
      </c>
      <c r="G19" s="17" t="n">
        <f>2870170160</f>
        <v>2.87017016E9</v>
      </c>
      <c r="H19" s="18" t="n">
        <f>642318860</f>
        <v>6.4231886E8</v>
      </c>
      <c r="I19" s="19" t="n">
        <f>1</f>
        <v>1.0</v>
      </c>
    </row>
    <row r="20" spans="1:9" ht="24.9" customHeight="1">
      <c r="A20" s="41"/>
      <c r="B20" s="39"/>
      <c r="C20" s="20" t="s">
        <v>16</v>
      </c>
      <c r="D20" s="21" t="n">
        <f>32432</f>
        <v>32432.0</v>
      </c>
      <c r="E20" s="22" t="n">
        <f>7594</f>
        <v>7594.0</v>
      </c>
      <c r="F20" s="23" t="n">
        <f>0.794</f>
        <v>0.794</v>
      </c>
      <c r="G20" s="21" t="n">
        <f>13311900046</f>
        <v>1.3311900046E10</v>
      </c>
      <c r="H20" s="22" t="n">
        <f>10036744046</f>
        <v>1.0036744046E10</v>
      </c>
      <c r="I20" s="23" t="n">
        <f>0.992</f>
        <v>0.992</v>
      </c>
    </row>
    <row r="21" spans="1:9" ht="24.9" customHeight="1">
      <c r="A21" s="41"/>
      <c r="B21" s="39"/>
      <c r="C21" s="20" t="s">
        <v>17</v>
      </c>
      <c r="D21" s="21" t="n">
        <f>42338</f>
        <v>42338.0</v>
      </c>
      <c r="E21" s="22" t="n">
        <f>15499</f>
        <v>15499.0</v>
      </c>
      <c r="F21" s="23" t="n">
        <f>0.833</f>
        <v>0.833</v>
      </c>
      <c r="G21" s="21" t="n">
        <f>25383744107</f>
        <v>2.5383744107E10</v>
      </c>
      <c r="H21" s="22" t="n">
        <f>20757497207</f>
        <v>2.0757497207E10</v>
      </c>
      <c r="I21" s="23" t="n">
        <f>0.997</f>
        <v>0.997</v>
      </c>
    </row>
    <row r="22" spans="1:9" ht="24.9" customHeight="1">
      <c r="A22" s="41"/>
      <c r="B22" s="39"/>
      <c r="C22" s="24" t="s">
        <v>18</v>
      </c>
      <c r="D22" s="25" t="n">
        <f>91844</f>
        <v>91844.0</v>
      </c>
      <c r="E22" s="26" t="n">
        <f>25215</f>
        <v>25215.0</v>
      </c>
      <c r="F22" s="27" t="n">
        <f>0.845</f>
        <v>0.845</v>
      </c>
      <c r="G22" s="25" t="n">
        <f>41565814313</f>
        <v>4.1565814313E10</v>
      </c>
      <c r="H22" s="26" t="n">
        <f>31436560113</f>
        <v>3.1436560113E10</v>
      </c>
      <c r="I22" s="27" t="n">
        <f>0.996</f>
        <v>0.996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8273</f>
        <v>8273.0</v>
      </c>
      <c r="E24" s="22" t="n">
        <f>800</f>
        <v>800.0</v>
      </c>
      <c r="F24" s="23" t="n">
        <f>0.203</f>
        <v>0.203</v>
      </c>
      <c r="G24" s="21" t="n">
        <f>90696895</f>
        <v>9.0696895E7</v>
      </c>
      <c r="H24" s="22" t="n">
        <f>12080000</f>
        <v>1.208E7</v>
      </c>
      <c r="I24" s="23" t="n">
        <f>0.007</f>
        <v>0.007</v>
      </c>
    </row>
    <row r="25" spans="1:9" ht="24.9" customHeight="1">
      <c r="A25" s="41"/>
      <c r="B25" s="39"/>
      <c r="C25" s="20" t="s">
        <v>17</v>
      </c>
      <c r="D25" s="21" t="n">
        <f>8341</f>
        <v>8341.0</v>
      </c>
      <c r="E25" s="22" t="n">
        <f>0</f>
        <v>0.0</v>
      </c>
      <c r="F25" s="23" t="n">
        <f>0.164</f>
        <v>0.164</v>
      </c>
      <c r="G25" s="21" t="n">
        <f>48732399</f>
        <v>4.8732399E7</v>
      </c>
      <c r="H25" s="22" t="n">
        <f>0</f>
        <v>0.0</v>
      </c>
      <c r="I25" s="23" t="n">
        <f>0.002</f>
        <v>0.002</v>
      </c>
    </row>
    <row r="26" spans="1:9" ht="24.9" customHeight="1">
      <c r="A26" s="41"/>
      <c r="B26" s="39"/>
      <c r="C26" s="24" t="s">
        <v>18</v>
      </c>
      <c r="D26" s="25" t="n">
        <f>16614</f>
        <v>16614.0</v>
      </c>
      <c r="E26" s="26" t="n">
        <f>800</f>
        <v>800.0</v>
      </c>
      <c r="F26" s="27" t="n">
        <f>0.153</f>
        <v>0.153</v>
      </c>
      <c r="G26" s="25" t="n">
        <f>139429294</f>
        <v>1.39429294E8</v>
      </c>
      <c r="H26" s="26" t="n">
        <f>12080000</f>
        <v>1.208E7</v>
      </c>
      <c r="I26" s="27" t="n">
        <f>0.003</f>
        <v>0.003</v>
      </c>
    </row>
    <row r="27" spans="1:9" ht="24.9" customHeight="1">
      <c r="A27" s="41"/>
      <c r="B27" s="39" t="s">
        <v>33</v>
      </c>
      <c r="C27" s="16" t="s">
        <v>15</v>
      </c>
      <c r="D27" s="17" t="n">
        <f>0</f>
        <v>0.0</v>
      </c>
      <c r="E27" s="18" t="n">
        <f>0</f>
        <v>0.0</v>
      </c>
      <c r="F27" s="19" t="n">
        <f>0</f>
        <v>0.0</v>
      </c>
      <c r="G27" s="17" t="n">
        <f>0</f>
        <v>0.0</v>
      </c>
      <c r="H27" s="18" t="n">
        <f>0</f>
        <v>0.0</v>
      </c>
      <c r="I27" s="19" t="n">
        <f>0</f>
        <v>0.0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0</f>
        <v>0.0</v>
      </c>
      <c r="E30" s="26" t="n">
        <f>0</f>
        <v>0.0</v>
      </c>
      <c r="F30" s="27" t="n">
        <f>0</f>
        <v>0.0</v>
      </c>
      <c r="G30" s="25" t="n">
        <f>0</f>
        <v>0.0</v>
      </c>
      <c r="H30" s="26" t="n">
        <f>0</f>
        <v>0.0</v>
      </c>
      <c r="I30" s="27" t="n">
        <f>0</f>
        <v>0.0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46195.0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46195.0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7407.0</v>
      </c>
      <c r="F12" s="18" t="n">
        <f>705</f>
        <v>705.0</v>
      </c>
      <c r="G12" s="17" t="n">
        <v>5.3264075004E11</v>
      </c>
      <c r="H12" s="18" t="n">
        <f>50566250040</f>
        <v>5.056625004E10</v>
      </c>
    </row>
    <row r="13" spans="1:8" ht="24.9" customHeight="1">
      <c r="A13" s="51"/>
      <c r="B13" s="57"/>
      <c r="C13" s="39"/>
      <c r="D13" s="20" t="s">
        <v>16</v>
      </c>
      <c r="E13" s="21" t="n">
        <v>11381.0</v>
      </c>
      <c r="F13" s="22" t="n">
        <f>1041</f>
        <v>1041.0</v>
      </c>
      <c r="G13" s="21" t="n">
        <v>8.224187244E11</v>
      </c>
      <c r="H13" s="22" t="n">
        <f>75325914400</f>
        <v>7.53259144E10</v>
      </c>
    </row>
    <row r="14" spans="1:8" ht="24.9" customHeight="1">
      <c r="A14" s="51"/>
      <c r="B14" s="57"/>
      <c r="C14" s="39"/>
      <c r="D14" s="20" t="s">
        <v>17</v>
      </c>
      <c r="E14" s="21" t="n">
        <v>14614.0</v>
      </c>
      <c r="F14" s="22" t="n">
        <f>4792</f>
        <v>4792.0</v>
      </c>
      <c r="G14" s="21" t="n">
        <v>1.06369326332E12</v>
      </c>
      <c r="H14" s="22" t="n">
        <f>348818041320</f>
        <v>3.4881804132E11</v>
      </c>
    </row>
    <row r="15" spans="1:8" ht="24.9" customHeight="1">
      <c r="A15" s="51"/>
      <c r="B15" s="57"/>
      <c r="C15" s="39"/>
      <c r="D15" s="24" t="s">
        <v>18</v>
      </c>
      <c r="E15" s="25" t="n">
        <v>33402.0</v>
      </c>
      <c r="F15" s="26" t="n">
        <f>6538</f>
        <v>6538.0</v>
      </c>
      <c r="G15" s="25" t="n">
        <v>2.41875273776E12</v>
      </c>
      <c r="H15" s="26" t="n">
        <f>474710205760</f>
        <v>4.7471020576E11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153740.0</v>
      </c>
      <c r="F16" s="18" t="n">
        <f>20719</f>
        <v>20719.0</v>
      </c>
      <c r="G16" s="17" t="n">
        <v>1.106063718654E12</v>
      </c>
      <c r="H16" s="18" t="n">
        <f>149049782654</f>
        <v>1.49049782654E11</v>
      </c>
    </row>
    <row r="17" spans="1:8" ht="24.9" customHeight="1">
      <c r="A17" s="51"/>
      <c r="B17" s="57"/>
      <c r="C17" s="39"/>
      <c r="D17" s="20" t="s">
        <v>16</v>
      </c>
      <c r="E17" s="21" t="n">
        <v>187884.0</v>
      </c>
      <c r="F17" s="22" t="n">
        <f>19137</f>
        <v>19137.0</v>
      </c>
      <c r="G17" s="21" t="n">
        <v>1.35732288986E12</v>
      </c>
      <c r="H17" s="22" t="n">
        <f>138122577360</f>
        <v>1.3812257736E11</v>
      </c>
    </row>
    <row r="18" spans="1:8" ht="24.9" customHeight="1">
      <c r="A18" s="51"/>
      <c r="B18" s="57"/>
      <c r="C18" s="39"/>
      <c r="D18" s="20" t="s">
        <v>17</v>
      </c>
      <c r="E18" s="21" t="n">
        <v>156266.0</v>
      </c>
      <c r="F18" s="22" t="n">
        <f>29442</f>
        <v>29442.0</v>
      </c>
      <c r="G18" s="21" t="n">
        <v>1.1373870398E12</v>
      </c>
      <c r="H18" s="22" t="n">
        <f>214290136300</f>
        <v>2.142901363E11</v>
      </c>
    </row>
    <row r="19" spans="1:8" ht="24.9" customHeight="1">
      <c r="A19" s="51"/>
      <c r="B19" s="57"/>
      <c r="C19" s="39"/>
      <c r="D19" s="24" t="s">
        <v>18</v>
      </c>
      <c r="E19" s="25" t="n">
        <v>497890.0</v>
      </c>
      <c r="F19" s="26" t="n">
        <f>69298</f>
        <v>69298.0</v>
      </c>
      <c r="G19" s="25" t="n">
        <v>3.600773648314E12</v>
      </c>
      <c r="H19" s="26" t="n">
        <f>501462496314</f>
        <v>5.01462496314E11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246968.0</v>
      </c>
      <c r="F20" s="18" t="str">
        <f>"－"</f>
        <v>－</v>
      </c>
      <c r="G20" s="17" t="n">
        <v>1.7767335085E11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241634.0</v>
      </c>
      <c r="F21" s="22" t="str">
        <f>"－"</f>
        <v>－</v>
      </c>
      <c r="G21" s="21" t="n">
        <v>1.746891862E11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185020.0</v>
      </c>
      <c r="F22" s="22" t="str">
        <f>"－"</f>
        <v>－</v>
      </c>
      <c r="G22" s="21" t="n">
        <v>1.3465583875E11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673622.0</v>
      </c>
      <c r="F23" s="26" t="str">
        <f>"－"</f>
        <v>－</v>
      </c>
      <c r="G23" s="25" t="n">
        <v>4.870183758E11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10072.0</v>
      </c>
      <c r="F24" s="18" t="n">
        <f>321</f>
        <v>321.0</v>
      </c>
      <c r="G24" s="17" t="n">
        <v>4.112973964E11</v>
      </c>
      <c r="H24" s="18" t="n">
        <f>13020336400</f>
        <v>1.30203364E10</v>
      </c>
    </row>
    <row r="25" spans="1:8" ht="24.9" customHeight="1">
      <c r="A25" s="51"/>
      <c r="B25" s="57"/>
      <c r="C25" s="39"/>
      <c r="D25" s="20" t="s">
        <v>16</v>
      </c>
      <c r="E25" s="21" t="n">
        <v>14248.0</v>
      </c>
      <c r="F25" s="22" t="n">
        <f>313</f>
        <v>313.0</v>
      </c>
      <c r="G25" s="21" t="n">
        <v>5.819170435E11</v>
      </c>
      <c r="H25" s="22" t="n">
        <f>12756663500</f>
        <v>1.27566635E10</v>
      </c>
    </row>
    <row r="26" spans="1:8" ht="24.9" customHeight="1">
      <c r="A26" s="51"/>
      <c r="B26" s="57"/>
      <c r="C26" s="39"/>
      <c r="D26" s="20" t="s">
        <v>17</v>
      </c>
      <c r="E26" s="21" t="n">
        <v>20853.0</v>
      </c>
      <c r="F26" s="22" t="n">
        <f>3463</f>
        <v>3463.0</v>
      </c>
      <c r="G26" s="21" t="n">
        <v>8.563016401E11</v>
      </c>
      <c r="H26" s="22" t="n">
        <f>142129620100</f>
        <v>1.421296201E11</v>
      </c>
    </row>
    <row r="27" spans="1:8" ht="24.9" customHeight="1">
      <c r="A27" s="51"/>
      <c r="B27" s="57"/>
      <c r="C27" s="39"/>
      <c r="D27" s="24" t="s">
        <v>18</v>
      </c>
      <c r="E27" s="25" t="n">
        <v>45173.0</v>
      </c>
      <c r="F27" s="26" t="n">
        <f>4097</f>
        <v>4097.0</v>
      </c>
      <c r="G27" s="25" t="n">
        <v>1.84951608E12</v>
      </c>
      <c r="H27" s="26" t="n">
        <f>167906620000</f>
        <v>1.6790662E11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3669.0</v>
      </c>
      <c r="F28" s="18" t="n">
        <f>417</f>
        <v>417.0</v>
      </c>
      <c r="G28" s="17" t="n">
        <v>1.498312625E10</v>
      </c>
      <c r="H28" s="18" t="n">
        <f>1703146000</f>
        <v>1.703146E9</v>
      </c>
    </row>
    <row r="29" spans="1:8" ht="24.9" customHeight="1">
      <c r="A29" s="51"/>
      <c r="B29" s="57"/>
      <c r="C29" s="39"/>
      <c r="D29" s="20" t="s">
        <v>16</v>
      </c>
      <c r="E29" s="21" t="n">
        <v>10046.0</v>
      </c>
      <c r="F29" s="22" t="n">
        <f>258</f>
        <v>258.0</v>
      </c>
      <c r="G29" s="21" t="n">
        <v>4.102639935E10</v>
      </c>
      <c r="H29" s="22" t="n">
        <f>1054436600</f>
        <v>1.0544366E9</v>
      </c>
    </row>
    <row r="30" spans="1:8" ht="24.9" customHeight="1">
      <c r="A30" s="51"/>
      <c r="B30" s="57"/>
      <c r="C30" s="39"/>
      <c r="D30" s="20" t="s">
        <v>17</v>
      </c>
      <c r="E30" s="21" t="n">
        <v>6685.0</v>
      </c>
      <c r="F30" s="22" t="n">
        <f>175</f>
        <v>175.0</v>
      </c>
      <c r="G30" s="21" t="n">
        <v>2.74532508E10</v>
      </c>
      <c r="H30" s="22" t="n">
        <f>718756800</f>
        <v>7.187568E8</v>
      </c>
    </row>
    <row r="31" spans="1:8" ht="24.9" customHeight="1">
      <c r="A31" s="51"/>
      <c r="B31" s="57"/>
      <c r="C31" s="39"/>
      <c r="D31" s="24" t="s">
        <v>18</v>
      </c>
      <c r="E31" s="25" t="n">
        <v>20400.0</v>
      </c>
      <c r="F31" s="26" t="n">
        <f>850</f>
        <v>850.0</v>
      </c>
      <c r="G31" s="25" t="n">
        <v>8.34627764E10</v>
      </c>
      <c r="H31" s="26" t="n">
        <f>3476339400</f>
        <v>3.4763394E9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218.0</v>
      </c>
      <c r="F36" s="18" t="n">
        <f>0</f>
        <v>0.0</v>
      </c>
      <c r="G36" s="17" t="n">
        <v>8.07227E8</v>
      </c>
      <c r="H36" s="18" t="n">
        <f>0</f>
        <v>0.0</v>
      </c>
    </row>
    <row r="37" spans="1:8" ht="24.9" customHeight="1">
      <c r="A37" s="51"/>
      <c r="B37" s="57"/>
      <c r="C37" s="39"/>
      <c r="D37" s="20" t="s">
        <v>16</v>
      </c>
      <c r="E37" s="21" t="n">
        <v>689.0</v>
      </c>
      <c r="F37" s="22" t="n">
        <f>1</f>
        <v>1.0</v>
      </c>
      <c r="G37" s="21" t="n">
        <v>2.55803549E9</v>
      </c>
      <c r="H37" s="22" t="n">
        <f>3680490</f>
        <v>3680490.0</v>
      </c>
    </row>
    <row r="38" spans="1:8" ht="24.9" customHeight="1">
      <c r="A38" s="51"/>
      <c r="B38" s="57"/>
      <c r="C38" s="39"/>
      <c r="D38" s="20" t="s">
        <v>17</v>
      </c>
      <c r="E38" s="21" t="n">
        <v>1034.0</v>
      </c>
      <c r="F38" s="22" t="n">
        <f>4</f>
        <v>4.0</v>
      </c>
      <c r="G38" s="21" t="n">
        <v>3.85352501E9</v>
      </c>
      <c r="H38" s="22" t="n">
        <f>14934010</f>
        <v>1.493401E7</v>
      </c>
    </row>
    <row r="39" spans="1:8" ht="24.9" customHeight="1">
      <c r="A39" s="51"/>
      <c r="B39" s="57"/>
      <c r="C39" s="39"/>
      <c r="D39" s="24" t="s">
        <v>18</v>
      </c>
      <c r="E39" s="25" t="n">
        <v>1941.0</v>
      </c>
      <c r="F39" s="26" t="n">
        <f>5</f>
        <v>5.0</v>
      </c>
      <c r="G39" s="25" t="n">
        <v>7.2187875E9</v>
      </c>
      <c r="H39" s="26" t="n">
        <f>18614500</f>
        <v>1.86145E7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0.0</v>
      </c>
      <c r="F46" s="22" t="n">
        <f>0</f>
        <v>0.0</v>
      </c>
      <c r="G46" s="21" t="n">
        <v>0.0</v>
      </c>
      <c r="H46" s="22" t="n">
        <f>0</f>
        <v>0.0</v>
      </c>
    </row>
    <row r="47" spans="1:8" ht="24.9" customHeight="1">
      <c r="A47" s="51"/>
      <c r="B47" s="57"/>
      <c r="C47" s="39"/>
      <c r="D47" s="24" t="s">
        <v>18</v>
      </c>
      <c r="E47" s="25" t="n">
        <v>0.0</v>
      </c>
      <c r="F47" s="26" t="n">
        <f>0</f>
        <v>0.0</v>
      </c>
      <c r="G47" s="25" t="n">
        <v>0.0</v>
      </c>
      <c r="H47" s="26" t="n">
        <f>0</f>
        <v>0.0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1.0</v>
      </c>
      <c r="F48" s="18" t="n">
        <f>1</f>
        <v>1.0</v>
      </c>
      <c r="G48" s="17" t="n">
        <v>1745000.0</v>
      </c>
      <c r="H48" s="18" t="n">
        <f>1745000</f>
        <v>1745000.0</v>
      </c>
    </row>
    <row r="49" spans="1:8" ht="24.9" customHeight="1">
      <c r="A49" s="51"/>
      <c r="B49" s="57"/>
      <c r="C49" s="39"/>
      <c r="D49" s="20" t="s">
        <v>16</v>
      </c>
      <c r="E49" s="21" t="n">
        <v>40.0</v>
      </c>
      <c r="F49" s="22" t="n">
        <f>0</f>
        <v>0.0</v>
      </c>
      <c r="G49" s="21" t="n">
        <v>6.9811E7</v>
      </c>
      <c r="H49" s="22" t="n">
        <f>0</f>
        <v>0.0</v>
      </c>
    </row>
    <row r="50" spans="1:8" ht="24.9" customHeight="1">
      <c r="A50" s="51"/>
      <c r="B50" s="57"/>
      <c r="C50" s="39"/>
      <c r="D50" s="20" t="s">
        <v>17</v>
      </c>
      <c r="E50" s="21" t="n">
        <v>177.0</v>
      </c>
      <c r="F50" s="22" t="n">
        <f>16</f>
        <v>16.0</v>
      </c>
      <c r="G50" s="21" t="n">
        <v>3.0890128E8</v>
      </c>
      <c r="H50" s="22" t="n">
        <f>27896780</f>
        <v>2.789678E7</v>
      </c>
    </row>
    <row r="51" spans="1:8" ht="24.9" customHeight="1">
      <c r="A51" s="51"/>
      <c r="B51" s="57"/>
      <c r="C51" s="39"/>
      <c r="D51" s="24" t="s">
        <v>18</v>
      </c>
      <c r="E51" s="25" t="n">
        <v>218.0</v>
      </c>
      <c r="F51" s="26" t="n">
        <f>17</f>
        <v>17.0</v>
      </c>
      <c r="G51" s="25" t="n">
        <v>3.8045728E8</v>
      </c>
      <c r="H51" s="26" t="n">
        <f>29641780</f>
        <v>2.964178E7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165.0</v>
      </c>
      <c r="F56" s="18" t="n">
        <f>14</f>
        <v>14.0</v>
      </c>
      <c r="G56" s="17" t="n">
        <v>1.13233E8</v>
      </c>
      <c r="H56" s="18" t="n">
        <f>9630000</f>
        <v>9630000.0</v>
      </c>
    </row>
    <row r="57" spans="1:8" ht="24.9" customHeight="1">
      <c r="A57" s="51"/>
      <c r="B57" s="57"/>
      <c r="C57" s="39"/>
      <c r="D57" s="20" t="s">
        <v>16</v>
      </c>
      <c r="E57" s="21" t="n">
        <v>1815.0</v>
      </c>
      <c r="F57" s="22" t="n">
        <f>104</f>
        <v>104.0</v>
      </c>
      <c r="G57" s="21" t="n">
        <v>1.265718E9</v>
      </c>
      <c r="H57" s="22" t="n">
        <f>72428000</f>
        <v>7.2428E7</v>
      </c>
    </row>
    <row r="58" spans="1:8" ht="24.9" customHeight="1">
      <c r="A58" s="51"/>
      <c r="B58" s="57"/>
      <c r="C58" s="39"/>
      <c r="D58" s="20" t="s">
        <v>17</v>
      </c>
      <c r="E58" s="21" t="n">
        <v>809.0</v>
      </c>
      <c r="F58" s="22" t="n">
        <f>91</f>
        <v>91.0</v>
      </c>
      <c r="G58" s="21" t="n">
        <v>5.6825936E8</v>
      </c>
      <c r="H58" s="22" t="n">
        <f>64516360</f>
        <v>6.451636E7</v>
      </c>
    </row>
    <row r="59" spans="1:8" ht="24.9" customHeight="1">
      <c r="A59" s="51"/>
      <c r="B59" s="57"/>
      <c r="C59" s="39"/>
      <c r="D59" s="24" t="s">
        <v>18</v>
      </c>
      <c r="E59" s="25" t="n">
        <v>2789.0</v>
      </c>
      <c r="F59" s="26" t="n">
        <f>209</f>
        <v>209.0</v>
      </c>
      <c r="G59" s="25" t="n">
        <v>1.94721036E9</v>
      </c>
      <c r="H59" s="26" t="n">
        <f>146574360</f>
        <v>1.4657436E8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71.0</v>
      </c>
      <c r="F60" s="18" t="n">
        <f>8</f>
        <v>8.0</v>
      </c>
      <c r="G60" s="17" t="n">
        <v>3.6868819E8</v>
      </c>
      <c r="H60" s="18" t="n">
        <f>41568190</f>
        <v>4.156819E7</v>
      </c>
    </row>
    <row r="61" spans="1:8" ht="24.9" customHeight="1">
      <c r="A61" s="51"/>
      <c r="B61" s="57"/>
      <c r="C61" s="39"/>
      <c r="D61" s="20" t="s">
        <v>16</v>
      </c>
      <c r="E61" s="21" t="n">
        <v>27.0</v>
      </c>
      <c r="F61" s="22" t="n">
        <f>4</f>
        <v>4.0</v>
      </c>
      <c r="G61" s="21" t="n">
        <v>1.3997469E8</v>
      </c>
      <c r="H61" s="22" t="n">
        <f>20749290</f>
        <v>2.074929E7</v>
      </c>
    </row>
    <row r="62" spans="1:8" ht="24.9" customHeight="1">
      <c r="A62" s="51"/>
      <c r="B62" s="57"/>
      <c r="C62" s="39"/>
      <c r="D62" s="20" t="s">
        <v>17</v>
      </c>
      <c r="E62" s="21" t="n">
        <v>18.0</v>
      </c>
      <c r="F62" s="22" t="n">
        <f>2</f>
        <v>2.0</v>
      </c>
      <c r="G62" s="21" t="n">
        <v>9.32984E7</v>
      </c>
      <c r="H62" s="22" t="n">
        <f>10369600</f>
        <v>1.03696E7</v>
      </c>
    </row>
    <row r="63" spans="1:8" ht="24.9" customHeight="1">
      <c r="A63" s="51"/>
      <c r="B63" s="57"/>
      <c r="C63" s="39"/>
      <c r="D63" s="24" t="s">
        <v>18</v>
      </c>
      <c r="E63" s="25" t="n">
        <v>116.0</v>
      </c>
      <c r="F63" s="26" t="n">
        <f>14</f>
        <v>14.0</v>
      </c>
      <c r="G63" s="25" t="n">
        <v>6.0196128E8</v>
      </c>
      <c r="H63" s="26" t="n">
        <f>72687080</f>
        <v>7.268708E7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5.0</v>
      </c>
      <c r="F73" s="22" t="n">
        <f>0</f>
        <v>0.0</v>
      </c>
      <c r="G73" s="21" t="n">
        <v>5925000.0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5.0</v>
      </c>
      <c r="F75" s="26" t="n">
        <f>0</f>
        <v>0.0</v>
      </c>
      <c r="G75" s="25" t="n">
        <v>5925000.0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9.0</v>
      </c>
      <c r="F77" s="22" t="n">
        <f>0</f>
        <v>0.0</v>
      </c>
      <c r="G77" s="21" t="n">
        <v>3127500.0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0.0</v>
      </c>
      <c r="F78" s="22" t="n">
        <f>0</f>
        <v>0.0</v>
      </c>
      <c r="G78" s="21" t="n">
        <v>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9.0</v>
      </c>
      <c r="F79" s="26" t="n">
        <f>0</f>
        <v>0.0</v>
      </c>
      <c r="G79" s="25" t="n">
        <v>3127500.0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649.0</v>
      </c>
      <c r="F92" s="18" t="n">
        <f>0</f>
        <v>0.0</v>
      </c>
      <c r="G92" s="17" t="n">
        <v>1.0398413E9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370.0</v>
      </c>
      <c r="F93" s="22" t="n">
        <f>0</f>
        <v>0.0</v>
      </c>
      <c r="G93" s="21" t="n">
        <v>5.935025E8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3.0</v>
      </c>
      <c r="F94" s="22" t="n">
        <f>0</f>
        <v>0.0</v>
      </c>
      <c r="G94" s="21" t="n">
        <v>4817200.0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1022.0</v>
      </c>
      <c r="F95" s="26" t="n">
        <f>0</f>
        <v>0.0</v>
      </c>
      <c r="G95" s="25" t="n">
        <v>1.638161E9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444.0</v>
      </c>
      <c r="F96" s="18" t="n">
        <f>0</f>
        <v>0.0</v>
      </c>
      <c r="G96" s="17" t="n">
        <v>1.0548603E9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127.0</v>
      </c>
      <c r="F97" s="22" t="n">
        <f>0</f>
        <v>0.0</v>
      </c>
      <c r="G97" s="21" t="n">
        <v>3.020441E8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140.0</v>
      </c>
      <c r="F98" s="22" t="n">
        <f>0</f>
        <v>0.0</v>
      </c>
      <c r="G98" s="21" t="n">
        <v>3.33483E8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711.0</v>
      </c>
      <c r="F99" s="26" t="n">
        <f>0</f>
        <v>0.0</v>
      </c>
      <c r="G99" s="25" t="n">
        <v>1.6903874E9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482.0</v>
      </c>
      <c r="F100" s="18" t="n">
        <f>0</f>
        <v>0.0</v>
      </c>
      <c r="G100" s="17" t="n">
        <v>8.889889E8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181.0</v>
      </c>
      <c r="F101" s="22" t="n">
        <f>0</f>
        <v>0.0</v>
      </c>
      <c r="G101" s="21" t="n">
        <v>3.338671E8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250.0</v>
      </c>
      <c r="F102" s="22" t="n">
        <f>0</f>
        <v>0.0</v>
      </c>
      <c r="G102" s="21" t="n">
        <v>4.614464E8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913.0</v>
      </c>
      <c r="F103" s="26" t="n">
        <f>0</f>
        <v>0.0</v>
      </c>
      <c r="G103" s="25" t="n">
        <v>1.6843024E9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5022.0</v>
      </c>
      <c r="F108" s="18" t="n">
        <f>230</f>
        <v>230.0</v>
      </c>
      <c r="G108" s="17" t="n">
        <v>6.4110132E11</v>
      </c>
      <c r="H108" s="18" t="n">
        <f>29370140000</f>
        <v>2.937014E10</v>
      </c>
    </row>
    <row r="109" spans="1:8" ht="24.9" customHeight="1">
      <c r="A109" s="51"/>
      <c r="B109" s="57"/>
      <c r="C109" s="39"/>
      <c r="D109" s="20" t="s">
        <v>16</v>
      </c>
      <c r="E109" s="21" t="n">
        <v>12261.0</v>
      </c>
      <c r="F109" s="22" t="n">
        <f>183</f>
        <v>183.0</v>
      </c>
      <c r="G109" s="21" t="n">
        <v>1.5647392E12</v>
      </c>
      <c r="H109" s="22" t="n">
        <f>23372590000</f>
        <v>2.337259E10</v>
      </c>
    </row>
    <row r="110" spans="1:8" ht="24.9" customHeight="1">
      <c r="A110" s="51"/>
      <c r="B110" s="57"/>
      <c r="C110" s="39"/>
      <c r="D110" s="20" t="s">
        <v>17</v>
      </c>
      <c r="E110" s="21" t="n">
        <v>10567.0</v>
      </c>
      <c r="F110" s="22" t="n">
        <f>1004</f>
        <v>1004.0</v>
      </c>
      <c r="G110" s="21" t="n">
        <v>1.34858478E12</v>
      </c>
      <c r="H110" s="22" t="n">
        <f>128139240000</f>
        <v>1.2813924E11</v>
      </c>
    </row>
    <row r="111" spans="1:8" ht="24.9" customHeight="1">
      <c r="A111" s="51"/>
      <c r="B111" s="57"/>
      <c r="C111" s="39"/>
      <c r="D111" s="24" t="s">
        <v>18</v>
      </c>
      <c r="E111" s="25" t="n">
        <v>27850.0</v>
      </c>
      <c r="F111" s="26" t="n">
        <f>1417</f>
        <v>1417.0</v>
      </c>
      <c r="G111" s="25" t="n">
        <v>3.5544253E12</v>
      </c>
      <c r="H111" s="26" t="n">
        <f>180881970000</f>
        <v>1.8088197E11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0.0</v>
      </c>
      <c r="F113" s="22" t="n">
        <f>0</f>
        <v>0.0</v>
      </c>
      <c r="G113" s="21" t="n">
        <v>0.0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1.0</v>
      </c>
      <c r="F114" s="22" t="n">
        <f>0</f>
        <v>0.0</v>
      </c>
      <c r="G114" s="21" t="n">
        <v>1.276E7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1.0</v>
      </c>
      <c r="F115" s="26" t="n">
        <f>0</f>
        <v>0.0</v>
      </c>
      <c r="G115" s="25" t="n">
        <v>1.276E7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0.0</v>
      </c>
      <c r="F117" s="22" t="n">
        <f>0</f>
        <v>0.0</v>
      </c>
      <c r="G117" s="21" t="n">
        <v>0.0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110.0</v>
      </c>
      <c r="F118" s="22" t="n">
        <f>0</f>
        <v>0.0</v>
      </c>
      <c r="G118" s="21" t="n">
        <v>1.00961E9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110.0</v>
      </c>
      <c r="F119" s="26" t="n">
        <f>0</f>
        <v>0.0</v>
      </c>
      <c r="G119" s="25" t="n">
        <v>1.00961E9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988.0</v>
      </c>
      <c r="F120" s="18" t="n">
        <f>0</f>
        <v>0.0</v>
      </c>
      <c r="G120" s="17" t="n">
        <v>2.44227575E10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103.0</v>
      </c>
      <c r="F121" s="22" t="n">
        <f>0</f>
        <v>0.0</v>
      </c>
      <c r="G121" s="21" t="n">
        <v>2.544725625E9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740.0</v>
      </c>
      <c r="F122" s="22" t="n">
        <f>0</f>
        <v>0.0</v>
      </c>
      <c r="G122" s="21" t="n">
        <v>1.8272735625E10</v>
      </c>
      <c r="H122" s="22" t="n">
        <f>0</f>
        <v>0.0</v>
      </c>
    </row>
    <row r="123" spans="1:8" ht="24.9" customHeight="1">
      <c r="A123" s="51"/>
      <c r="B123" s="55"/>
      <c r="C123" s="39"/>
      <c r="D123" s="24" t="s">
        <v>18</v>
      </c>
      <c r="E123" s="25" t="n">
        <v>1831.0</v>
      </c>
      <c r="F123" s="26" t="n">
        <f>0</f>
        <v>0.0</v>
      </c>
      <c r="G123" s="25" t="n">
        <v>4.524021875E10</v>
      </c>
      <c r="H123" s="26" t="n">
        <f>0</f>
        <v>0.0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4401.0</v>
      </c>
      <c r="F124" s="18" t="n">
        <f>0</f>
        <v>0.0</v>
      </c>
      <c r="G124" s="17" t="n">
        <v>9.7053966E10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3292.0</v>
      </c>
      <c r="F125" s="22" t="n">
        <f>0</f>
        <v>0.0</v>
      </c>
      <c r="G125" s="21" t="n">
        <v>7.3104292E10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2731.0</v>
      </c>
      <c r="F126" s="22" t="n">
        <f>10</f>
        <v>10.0</v>
      </c>
      <c r="G126" s="21" t="n">
        <v>6.079289E10</v>
      </c>
      <c r="H126" s="22" t="n">
        <f>221950000</f>
        <v>2.2195E8</v>
      </c>
    </row>
    <row r="127" spans="1:8" ht="24.9" customHeight="1">
      <c r="A127" s="51"/>
      <c r="B127" s="57"/>
      <c r="C127" s="39"/>
      <c r="D127" s="24" t="s">
        <v>18</v>
      </c>
      <c r="E127" s="25" t="n">
        <v>10424.0</v>
      </c>
      <c r="F127" s="26" t="n">
        <f>10</f>
        <v>10.0</v>
      </c>
      <c r="G127" s="25" t="n">
        <v>2.30951148E11</v>
      </c>
      <c r="H127" s="26" t="n">
        <f>221950000</f>
        <v>2.2195E8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61.0</v>
      </c>
      <c r="F128" s="18" t="n">
        <f>0</f>
        <v>0.0</v>
      </c>
      <c r="G128" s="17" t="n">
        <v>1.345424E8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97.0</v>
      </c>
      <c r="F129" s="22" t="n">
        <f>0</f>
        <v>0.0</v>
      </c>
      <c r="G129" s="21" t="n">
        <v>2.153081E8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26.0</v>
      </c>
      <c r="F130" s="22" t="n">
        <f>0</f>
        <v>0.0</v>
      </c>
      <c r="G130" s="21" t="n">
        <v>5.77769E7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184.0</v>
      </c>
      <c r="F131" s="26" t="n">
        <f>0</f>
        <v>0.0</v>
      </c>
      <c r="G131" s="25" t="n">
        <v>4.076274E8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5689.0</v>
      </c>
      <c r="F132" s="18" t="n">
        <f>0</f>
        <v>0.0</v>
      </c>
      <c r="G132" s="17" t="n">
        <v>1.25569352E10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3456.0</v>
      </c>
      <c r="F133" s="22" t="n">
        <f>0</f>
        <v>0.0</v>
      </c>
      <c r="G133" s="21" t="n">
        <v>7.6758476E9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2235.0</v>
      </c>
      <c r="F134" s="22" t="n">
        <f>0</f>
        <v>0.0</v>
      </c>
      <c r="G134" s="21" t="n">
        <v>4.9759388E9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11380.0</v>
      </c>
      <c r="F135" s="26" t="n">
        <f>0</f>
        <v>0.0</v>
      </c>
      <c r="G135" s="25" t="n">
        <v>2.52087216E10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50.0</v>
      </c>
      <c r="F136" s="18" t="n">
        <f>0</f>
        <v>0.0</v>
      </c>
      <c r="G136" s="17" t="n">
        <v>1.095179E8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36.0</v>
      </c>
      <c r="F137" s="22" t="n">
        <f>0</f>
        <v>0.0</v>
      </c>
      <c r="G137" s="21" t="n">
        <v>7.92549E7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18.0</v>
      </c>
      <c r="F138" s="22" t="n">
        <f>0</f>
        <v>0.0</v>
      </c>
      <c r="G138" s="21" t="n">
        <v>3.9688E7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104.0</v>
      </c>
      <c r="F139" s="26" t="n">
        <f>0</f>
        <v>0.0</v>
      </c>
      <c r="G139" s="25" t="n">
        <v>2.284608E8</v>
      </c>
      <c r="H139" s="26" t="n">
        <f>0</f>
        <v>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0.0</v>
      </c>
      <c r="F140" s="18" t="n">
        <f>0</f>
        <v>0.0</v>
      </c>
      <c r="G140" s="17" t="n">
        <v>0.0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0.0</v>
      </c>
      <c r="F141" s="22" t="n">
        <f>0</f>
        <v>0.0</v>
      </c>
      <c r="G141" s="21" t="n">
        <v>0.0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0.0</v>
      </c>
      <c r="F142" s="22" t="n">
        <f>0</f>
        <v>0.0</v>
      </c>
      <c r="G142" s="21" t="n">
        <v>0.0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0.0</v>
      </c>
      <c r="F143" s="26" t="n">
        <f>0</f>
        <v>0.0</v>
      </c>
      <c r="G143" s="25" t="n">
        <v>0.0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726.0</v>
      </c>
      <c r="F144" s="18" t="n">
        <f>0</f>
        <v>0.0</v>
      </c>
      <c r="G144" s="17" t="n">
        <v>3.078923E9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706.0</v>
      </c>
      <c r="F145" s="22" t="n">
        <f>0</f>
        <v>0.0</v>
      </c>
      <c r="G145" s="21" t="n">
        <v>3.004075E9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621.0</v>
      </c>
      <c r="F146" s="22" t="n">
        <f>0</f>
        <v>0.0</v>
      </c>
      <c r="G146" s="21" t="n">
        <v>2.631686E9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2053.0</v>
      </c>
      <c r="F147" s="26" t="n">
        <f>0</f>
        <v>0.0</v>
      </c>
      <c r="G147" s="25" t="n">
        <v>8.714684E9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5.0</v>
      </c>
      <c r="F148" s="18" t="n">
        <f>0</f>
        <v>0.0</v>
      </c>
      <c r="G148" s="17" t="n">
        <v>4339500.0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4.0</v>
      </c>
      <c r="F149" s="22" t="n">
        <f>0</f>
        <v>0.0</v>
      </c>
      <c r="G149" s="21" t="n">
        <v>3474700.0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66.0</v>
      </c>
      <c r="F150" s="22" t="n">
        <f>0</f>
        <v>0.0</v>
      </c>
      <c r="G150" s="21" t="n">
        <v>5.71186E7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75.0</v>
      </c>
      <c r="F151" s="26" t="n">
        <f>0</f>
        <v>0.0</v>
      </c>
      <c r="G151" s="25" t="n">
        <v>6.49328E7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215.0</v>
      </c>
      <c r="F152" s="18" t="n">
        <f>0</f>
        <v>0.0</v>
      </c>
      <c r="G152" s="17" t="n">
        <v>1.8213215E8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285.0</v>
      </c>
      <c r="F153" s="22" t="n">
        <f>0</f>
        <v>0.0</v>
      </c>
      <c r="G153" s="21" t="n">
        <v>2.4129565E8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353.0</v>
      </c>
      <c r="F154" s="22" t="n">
        <f>0</f>
        <v>0.0</v>
      </c>
      <c r="G154" s="21" t="n">
        <v>2.9895455E8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853.0</v>
      </c>
      <c r="F155" s="26" t="n">
        <f>0</f>
        <v>0.0</v>
      </c>
      <c r="G155" s="25" t="n">
        <v>7.2238235E8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271.0</v>
      </c>
      <c r="F156" s="18" t="n">
        <f>0</f>
        <v>0.0</v>
      </c>
      <c r="G156" s="17" t="n">
        <v>2.283725E8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216.0</v>
      </c>
      <c r="F157" s="22" t="n">
        <f>0</f>
        <v>0.0</v>
      </c>
      <c r="G157" s="21" t="n">
        <v>1.831533E8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624.0</v>
      </c>
      <c r="F158" s="22" t="n">
        <f>0</f>
        <v>0.0</v>
      </c>
      <c r="G158" s="21" t="n">
        <v>5.232932E8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1111.0</v>
      </c>
      <c r="F159" s="26" t="n">
        <f>0</f>
        <v>0.0</v>
      </c>
      <c r="G159" s="25" t="n">
        <v>9.34819E8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147.0</v>
      </c>
      <c r="F168" s="18" t="n">
        <f>0</f>
        <v>0.0</v>
      </c>
      <c r="G168" s="17" t="n">
        <v>3.208685E8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490.0</v>
      </c>
      <c r="F169" s="22" t="n">
        <f>50</f>
        <v>50.0</v>
      </c>
      <c r="G169" s="21" t="n">
        <v>1.078783E9</v>
      </c>
      <c r="H169" s="22" t="n">
        <f>107475000</f>
        <v>1.07475E8</v>
      </c>
    </row>
    <row r="170" spans="1:8" ht="24.9" customHeight="1">
      <c r="A170" s="51"/>
      <c r="B170" s="57"/>
      <c r="C170" s="39"/>
      <c r="D170" s="20" t="s">
        <v>17</v>
      </c>
      <c r="E170" s="21" t="n">
        <v>197.0</v>
      </c>
      <c r="F170" s="22" t="n">
        <f>3</f>
        <v>3.0</v>
      </c>
      <c r="G170" s="21" t="n">
        <v>4.34241E8</v>
      </c>
      <c r="H170" s="22" t="n">
        <f>6459500</f>
        <v>6459500.0</v>
      </c>
    </row>
    <row r="171" spans="1:8" ht="24.9" customHeight="1">
      <c r="A171" s="51"/>
      <c r="B171" s="57"/>
      <c r="C171" s="39"/>
      <c r="D171" s="24" t="s">
        <v>18</v>
      </c>
      <c r="E171" s="25" t="n">
        <v>834.0</v>
      </c>
      <c r="F171" s="26" t="n">
        <f>53</f>
        <v>53.0</v>
      </c>
      <c r="G171" s="25" t="n">
        <v>1.8338925E9</v>
      </c>
      <c r="H171" s="26" t="n">
        <f>113934500</f>
        <v>1.139345E8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0.0</v>
      </c>
      <c r="F176" s="18" t="n">
        <f>0</f>
        <v>0.0</v>
      </c>
      <c r="G176" s="17" t="n">
        <v>0.0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0.0</v>
      </c>
      <c r="F177" s="22" t="n">
        <f>0</f>
        <v>0.0</v>
      </c>
      <c r="G177" s="21" t="n">
        <v>0.0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0.0</v>
      </c>
      <c r="F178" s="22" t="n">
        <f>0</f>
        <v>0.0</v>
      </c>
      <c r="G178" s="21" t="n">
        <v>0.0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0.0</v>
      </c>
      <c r="F179" s="26" t="n">
        <f>0</f>
        <v>0.0</v>
      </c>
      <c r="G179" s="25" t="n">
        <v>0.0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0.0</v>
      </c>
      <c r="F190" s="22" t="n">
        <f>0</f>
        <v>0.0</v>
      </c>
      <c r="G190" s="21" t="n">
        <v>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0.0</v>
      </c>
      <c r="F191" s="26" t="n">
        <f>0</f>
        <v>0.0</v>
      </c>
      <c r="G191" s="25" t="n">
        <v>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0.0</v>
      </c>
      <c r="F198" s="22" t="n">
        <f>0</f>
        <v>0.0</v>
      </c>
      <c r="G198" s="21" t="n">
        <v>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0.0</v>
      </c>
      <c r="F199" s="26" t="n">
        <f>0</f>
        <v>0.0</v>
      </c>
      <c r="G199" s="25" t="n">
        <v>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149.0</v>
      </c>
      <c r="F204" s="18" t="n">
        <f>0</f>
        <v>0.0</v>
      </c>
      <c r="G204" s="17" t="n">
        <v>5.47191E8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303.0</v>
      </c>
      <c r="F205" s="22" t="n">
        <f>0</f>
        <v>0.0</v>
      </c>
      <c r="G205" s="21" t="n">
        <v>1.128798E9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1425.0</v>
      </c>
      <c r="F206" s="22" t="n">
        <f>0</f>
        <v>0.0</v>
      </c>
      <c r="G206" s="21" t="n">
        <v>5.192072E9</v>
      </c>
      <c r="H206" s="22" t="n">
        <f>0</f>
        <v>0.0</v>
      </c>
    </row>
    <row r="207" spans="1:8" ht="24.9" customHeight="1">
      <c r="A207" s="57"/>
      <c r="B207" s="59"/>
      <c r="C207" s="39"/>
      <c r="D207" s="24" t="s">
        <v>18</v>
      </c>
      <c r="E207" s="25" t="n">
        <v>1877.0</v>
      </c>
      <c r="F207" s="26" t="n">
        <f>0</f>
        <v>0.0</v>
      </c>
      <c r="G207" s="25" t="n">
        <v>6.868061E9</v>
      </c>
      <c r="H207" s="26" t="n">
        <f>0</f>
        <v>0.0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50.0</v>
      </c>
      <c r="F208" s="18" t="n">
        <f>50</f>
        <v>50.0</v>
      </c>
      <c r="G208" s="17" t="n">
        <v>7.7004E7</v>
      </c>
      <c r="H208" s="18" t="n">
        <f>77004000</f>
        <v>7.7004E7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0.0</v>
      </c>
      <c r="F210" s="22" t="n">
        <f>0</f>
        <v>0.0</v>
      </c>
      <c r="G210" s="21" t="n">
        <v>0.0</v>
      </c>
      <c r="H210" s="22" t="n">
        <f>0</f>
        <v>0.0</v>
      </c>
    </row>
    <row r="211" spans="1:8" ht="24.9" customHeight="1">
      <c r="A211" s="57"/>
      <c r="B211" s="59"/>
      <c r="C211" s="39"/>
      <c r="D211" s="24" t="s">
        <v>18</v>
      </c>
      <c r="E211" s="25" t="n">
        <v>50.0</v>
      </c>
      <c r="F211" s="26" t="n">
        <f>50</f>
        <v>50.0</v>
      </c>
      <c r="G211" s="25" t="n">
        <v>7.7004E7</v>
      </c>
      <c r="H211" s="26" t="n">
        <f>77004000</f>
        <v>7.7004E7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0.0</v>
      </c>
      <c r="F218" s="22" t="n">
        <f>0</f>
        <v>0.0</v>
      </c>
      <c r="G218" s="21" t="n">
        <v>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0.0</v>
      </c>
      <c r="F219" s="26" t="n">
        <f>0</f>
        <v>0.0</v>
      </c>
      <c r="G219" s="25" t="n">
        <v>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0.0</v>
      </c>
      <c r="F220" s="18" t="n">
        <f>0</f>
        <v>0.0</v>
      </c>
      <c r="G220" s="17" t="n">
        <v>0.0</v>
      </c>
      <c r="H220" s="18" t="n">
        <f>0</f>
        <v>0.0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0.0</v>
      </c>
      <c r="F223" s="26" t="n">
        <f>0</f>
        <v>0.0</v>
      </c>
      <c r="G223" s="25" t="n">
        <v>0.0</v>
      </c>
      <c r="H223" s="26" t="n">
        <f>0</f>
        <v>0.0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0.0</v>
      </c>
      <c r="F230" s="22" t="n">
        <f>0</f>
        <v>0.0</v>
      </c>
      <c r="G230" s="21" t="n">
        <v>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0.0</v>
      </c>
      <c r="F231" s="26" t="n">
        <f>0</f>
        <v>0.0</v>
      </c>
      <c r="G231" s="25" t="n">
        <v>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0.0</v>
      </c>
      <c r="F258" s="22" t="n">
        <f>0</f>
        <v>0.0</v>
      </c>
      <c r="G258" s="21" t="n">
        <v>0.0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0.0</v>
      </c>
      <c r="F259" s="26" t="n">
        <f>0</f>
        <v>0.0</v>
      </c>
      <c r="G259" s="25" t="n">
        <v>0.0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0.0</v>
      </c>
      <c r="F270" s="22" t="n">
        <f>0</f>
        <v>0.0</v>
      </c>
      <c r="G270" s="21" t="n">
        <v>0.0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0.0</v>
      </c>
      <c r="F271" s="26" t="n">
        <f>0</f>
        <v>0.0</v>
      </c>
      <c r="G271" s="25" t="n">
        <v>0.0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0.0</v>
      </c>
      <c r="F276" s="18" t="n">
        <f>0</f>
        <v>0.0</v>
      </c>
      <c r="G276" s="17" t="n">
        <v>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0.0</v>
      </c>
      <c r="F279" s="26" t="n">
        <f>0</f>
        <v>0.0</v>
      </c>
      <c r="G279" s="25" t="n">
        <v>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46195.0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46195.0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1319</f>
        <v>1319.0</v>
      </c>
      <c r="E12" s="35" t="n">
        <f>376</f>
        <v>376.0</v>
      </c>
      <c r="F12" s="17" t="n">
        <f>1913</f>
        <v>1913.0</v>
      </c>
      <c r="G12" s="35" t="n">
        <f>466</f>
        <v>466.0</v>
      </c>
      <c r="H12" s="17" t="n">
        <f>3232</f>
        <v>3232.0</v>
      </c>
      <c r="I12" s="35" t="n">
        <f>842</f>
        <v>842.0</v>
      </c>
      <c r="J12" s="17" t="n">
        <f>545942710</f>
        <v>5.4594271E8</v>
      </c>
      <c r="K12" s="35" t="n">
        <f>232795710</f>
        <v>2.3279571E8</v>
      </c>
      <c r="L12" s="17" t="n">
        <f>888585460</f>
        <v>8.8858546E8</v>
      </c>
      <c r="M12" s="35" t="n">
        <f>252299460</f>
        <v>2.5229946E8</v>
      </c>
      <c r="N12" s="17" t="n">
        <f>1434528170</f>
        <v>1.43452817E9</v>
      </c>
      <c r="O12" s="35" t="n">
        <f>485095170</f>
        <v>4.8509517E8</v>
      </c>
    </row>
    <row r="13" spans="1:15" ht="24.9" customHeight="1">
      <c r="A13" s="38"/>
      <c r="B13" s="62"/>
      <c r="C13" s="20" t="s">
        <v>16</v>
      </c>
      <c r="D13" s="21" t="n">
        <f>6641</f>
        <v>6641.0</v>
      </c>
      <c r="E13" s="36" t="n">
        <f>3814</f>
        <v>3814.0</v>
      </c>
      <c r="F13" s="21" t="n">
        <f>4875</f>
        <v>4875.0</v>
      </c>
      <c r="G13" s="36" t="n">
        <f>2170</f>
        <v>2170.0</v>
      </c>
      <c r="H13" s="21" t="n">
        <f>11516</f>
        <v>11516.0</v>
      </c>
      <c r="I13" s="36" t="n">
        <f>5984</f>
        <v>5984.0</v>
      </c>
      <c r="J13" s="21" t="n">
        <f>5483500766</f>
        <v>5.483500766E9</v>
      </c>
      <c r="K13" s="36" t="n">
        <f>4439714766</f>
        <v>4.439714766E9</v>
      </c>
      <c r="L13" s="21" t="n">
        <f>6782622100</f>
        <v>6.7826221E9</v>
      </c>
      <c r="M13" s="36" t="n">
        <f>5578615100</f>
        <v>5.5786151E9</v>
      </c>
      <c r="N13" s="21" t="n">
        <f>12266122866</f>
        <v>1.2266122866E10</v>
      </c>
      <c r="O13" s="36" t="n">
        <f>10018329866</f>
        <v>1.0018329866E10</v>
      </c>
    </row>
    <row r="14" spans="1:15" ht="24.9" customHeight="1">
      <c r="A14" s="38"/>
      <c r="B14" s="62"/>
      <c r="C14" s="20" t="s">
        <v>17</v>
      </c>
      <c r="D14" s="21" t="n">
        <f>15275</f>
        <v>15275.0</v>
      </c>
      <c r="E14" s="36" t="n">
        <f>10590</f>
        <v>10590.0</v>
      </c>
      <c r="F14" s="21" t="n">
        <f>5549</f>
        <v>5549.0</v>
      </c>
      <c r="G14" s="36" t="n">
        <f>2864</f>
        <v>2864.0</v>
      </c>
      <c r="H14" s="21" t="n">
        <f>20824</f>
        <v>20824.0</v>
      </c>
      <c r="I14" s="36" t="n">
        <f>13454</f>
        <v>13454.0</v>
      </c>
      <c r="J14" s="21" t="n">
        <f>11426704802</f>
        <v>1.1426704802E10</v>
      </c>
      <c r="K14" s="36" t="n">
        <f>9872160802</f>
        <v>9.872160802E9</v>
      </c>
      <c r="L14" s="21" t="n">
        <f>12638212060</f>
        <v>1.263821206E10</v>
      </c>
      <c r="M14" s="36" t="n">
        <f>10708122060</f>
        <v>1.070812206E10</v>
      </c>
      <c r="N14" s="21" t="n">
        <f>24064916862</f>
        <v>2.4064916862E10</v>
      </c>
      <c r="O14" s="36" t="n">
        <f>20580282862</f>
        <v>2.0580282862E10</v>
      </c>
    </row>
    <row r="15" spans="1:15" ht="24.9" customHeight="1">
      <c r="A15" s="38"/>
      <c r="B15" s="62"/>
      <c r="C15" s="24" t="s">
        <v>18</v>
      </c>
      <c r="D15" s="25" t="n">
        <f>23235</f>
        <v>23235.0</v>
      </c>
      <c r="E15" s="37" t="n">
        <f>14780</f>
        <v>14780.0</v>
      </c>
      <c r="F15" s="25" t="n">
        <f>12337</f>
        <v>12337.0</v>
      </c>
      <c r="G15" s="37" t="n">
        <f>5500</f>
        <v>5500.0</v>
      </c>
      <c r="H15" s="25" t="n">
        <f>35572</f>
        <v>35572.0</v>
      </c>
      <c r="I15" s="37" t="n">
        <f>20280</f>
        <v>20280.0</v>
      </c>
      <c r="J15" s="25" t="n">
        <f>17456148278</f>
        <v>1.7456148278E10</v>
      </c>
      <c r="K15" s="37" t="n">
        <f>14544671278</f>
        <v>1.4544671278E10</v>
      </c>
      <c r="L15" s="25" t="n">
        <f>20309419620</f>
        <v>2.030941962E10</v>
      </c>
      <c r="M15" s="37" t="n">
        <f>16539036620</f>
        <v>1.653903662E10</v>
      </c>
      <c r="N15" s="25" t="n">
        <f>37765567898</f>
        <v>3.7765567898E10</v>
      </c>
      <c r="O15" s="37" t="n">
        <f>31083707898</f>
        <v>3.1083707898E10</v>
      </c>
    </row>
    <row r="16" spans="1:15" ht="24.9" customHeight="1">
      <c r="A16" s="38"/>
      <c r="B16" s="61" t="s">
        <v>105</v>
      </c>
      <c r="C16" s="16" t="s">
        <v>15</v>
      </c>
      <c r="D16" s="17" t="n">
        <f>9405</f>
        <v>9405.0</v>
      </c>
      <c r="E16" s="35" t="n">
        <f>940</f>
        <v>940.0</v>
      </c>
      <c r="F16" s="17" t="n">
        <f>4237</f>
        <v>4237.0</v>
      </c>
      <c r="G16" s="35" t="n">
        <f>140</f>
        <v>140.0</v>
      </c>
      <c r="H16" s="17" t="n">
        <f>13642</f>
        <v>13642.0</v>
      </c>
      <c r="I16" s="35" t="n">
        <f>1080</f>
        <v>1080.0</v>
      </c>
      <c r="J16" s="17" t="n">
        <f>446051540</f>
        <v>4.4605154E8</v>
      </c>
      <c r="K16" s="35" t="n">
        <f>23607940</f>
        <v>2.360794E7</v>
      </c>
      <c r="L16" s="17" t="n">
        <f>862590450</f>
        <v>8.6259045E8</v>
      </c>
      <c r="M16" s="35" t="n">
        <f>6615750</f>
        <v>6615750.0</v>
      </c>
      <c r="N16" s="17" t="n">
        <f>1308641990</f>
        <v>1.30864199E9</v>
      </c>
      <c r="O16" s="35" t="n">
        <f>30223690</f>
        <v>3.022369E7</v>
      </c>
    </row>
    <row r="17" spans="1:15" ht="24.9" customHeight="1">
      <c r="A17" s="38"/>
      <c r="B17" s="62"/>
      <c r="C17" s="20" t="s">
        <v>16</v>
      </c>
      <c r="D17" s="21" t="n">
        <f>16657</f>
        <v>16657.0</v>
      </c>
      <c r="E17" s="36" t="n">
        <f>1510</f>
        <v>1510.0</v>
      </c>
      <c r="F17" s="21" t="n">
        <f>4259</f>
        <v>4259.0</v>
      </c>
      <c r="G17" s="36" t="n">
        <f>100</f>
        <v>100.0</v>
      </c>
      <c r="H17" s="21" t="n">
        <f>20916</f>
        <v>20916.0</v>
      </c>
      <c r="I17" s="36" t="n">
        <f>1610</f>
        <v>1610.0</v>
      </c>
      <c r="J17" s="21" t="n">
        <f>477094260</f>
        <v>4.7709426E8</v>
      </c>
      <c r="K17" s="36" t="n">
        <f>12733560</f>
        <v>1.273356E7</v>
      </c>
      <c r="L17" s="21" t="n">
        <f>568682920</f>
        <v>5.6868292E8</v>
      </c>
      <c r="M17" s="36" t="n">
        <f>5680620</f>
        <v>5680620.0</v>
      </c>
      <c r="N17" s="21" t="n">
        <f>1045777180</f>
        <v>1.04577718E9</v>
      </c>
      <c r="O17" s="36" t="n">
        <f>18414180</f>
        <v>1.841418E7</v>
      </c>
    </row>
    <row r="18" spans="1:15" ht="24.9" customHeight="1">
      <c r="A18" s="38"/>
      <c r="B18" s="62"/>
      <c r="C18" s="20" t="s">
        <v>17</v>
      </c>
      <c r="D18" s="21" t="n">
        <f>16792</f>
        <v>16792.0</v>
      </c>
      <c r="E18" s="36" t="n">
        <f>1030</f>
        <v>1030.0</v>
      </c>
      <c r="F18" s="21" t="n">
        <f>3747</f>
        <v>3747.0</v>
      </c>
      <c r="G18" s="36" t="n">
        <f>40</f>
        <v>40.0</v>
      </c>
      <c r="H18" s="21" t="n">
        <f>20539</f>
        <v>20539.0</v>
      </c>
      <c r="I18" s="36" t="n">
        <f>1070</f>
        <v>1070.0</v>
      </c>
      <c r="J18" s="21" t="n">
        <f>420515800</f>
        <v>4.205158E8</v>
      </c>
      <c r="K18" s="36" t="n">
        <f>7244400</f>
        <v>7244400.0</v>
      </c>
      <c r="L18" s="21" t="n">
        <f>733887450</f>
        <v>7.3388745E8</v>
      </c>
      <c r="M18" s="36" t="n">
        <f>5545950</f>
        <v>5545950.0</v>
      </c>
      <c r="N18" s="21" t="n">
        <f>1154403250</f>
        <v>1.15440325E9</v>
      </c>
      <c r="O18" s="36" t="n">
        <f>12790350</f>
        <v>1.279035E7</v>
      </c>
    </row>
    <row r="19" spans="1:15" ht="24.9" customHeight="1">
      <c r="A19" s="38"/>
      <c r="B19" s="62"/>
      <c r="C19" s="24" t="s">
        <v>18</v>
      </c>
      <c r="D19" s="25" t="n">
        <f>42854</f>
        <v>42854.0</v>
      </c>
      <c r="E19" s="37" t="n">
        <f>3480</f>
        <v>3480.0</v>
      </c>
      <c r="F19" s="25" t="n">
        <f>12243</f>
        <v>12243.0</v>
      </c>
      <c r="G19" s="37" t="n">
        <f>280</f>
        <v>280.0</v>
      </c>
      <c r="H19" s="25" t="n">
        <f>55097</f>
        <v>55097.0</v>
      </c>
      <c r="I19" s="37" t="n">
        <f>3760</f>
        <v>3760.0</v>
      </c>
      <c r="J19" s="25" t="n">
        <f>1343661600</f>
        <v>1.3436616E9</v>
      </c>
      <c r="K19" s="37" t="n">
        <f>43585900</f>
        <v>4.35859E7</v>
      </c>
      <c r="L19" s="25" t="n">
        <f>2165160820</f>
        <v>2.16516082E9</v>
      </c>
      <c r="M19" s="37" t="n">
        <f>17842320</f>
        <v>1.784232E7</v>
      </c>
      <c r="N19" s="25" t="n">
        <f>3508822420</f>
        <v>3.50882242E9</v>
      </c>
      <c r="O19" s="37" t="n">
        <f>61428220</f>
        <v>6.142822E7</v>
      </c>
    </row>
    <row r="20" spans="1:15" ht="24.9" customHeight="1">
      <c r="A20" s="38"/>
      <c r="B20" s="61" t="s">
        <v>106</v>
      </c>
      <c r="C20" s="16" t="s">
        <v>15</v>
      </c>
      <c r="D20" s="17" t="n">
        <f>200</f>
        <v>200.0</v>
      </c>
      <c r="E20" s="35" t="n">
        <f>200</f>
        <v>200.0</v>
      </c>
      <c r="F20" s="17" t="n">
        <f>0</f>
        <v>0.0</v>
      </c>
      <c r="G20" s="35" t="n">
        <f>0</f>
        <v>0.0</v>
      </c>
      <c r="H20" s="17" t="n">
        <f>200</f>
        <v>200.0</v>
      </c>
      <c r="I20" s="35" t="n">
        <f>200</f>
        <v>200.0</v>
      </c>
      <c r="J20" s="17" t="n">
        <f>127000000</f>
        <v>1.27E8</v>
      </c>
      <c r="K20" s="35" t="n">
        <f>127000000</f>
        <v>1.27E8</v>
      </c>
      <c r="L20" s="17" t="n">
        <f>0</f>
        <v>0.0</v>
      </c>
      <c r="M20" s="35" t="n">
        <f>0</f>
        <v>0.0</v>
      </c>
      <c r="N20" s="17" t="n">
        <f>127000000</f>
        <v>1.27E8</v>
      </c>
      <c r="O20" s="35" t="n">
        <f>127000000</f>
        <v>1.27E8</v>
      </c>
    </row>
    <row r="21" spans="1:15" ht="24.9" customHeight="1">
      <c r="A21" s="38"/>
      <c r="B21" s="62"/>
      <c r="C21" s="20" t="s">
        <v>16</v>
      </c>
      <c r="D21" s="21" t="n">
        <f>0</f>
        <v>0.0</v>
      </c>
      <c r="E21" s="36" t="n">
        <f>0</f>
        <v>0.0</v>
      </c>
      <c r="F21" s="21" t="n">
        <f>0</f>
        <v>0.0</v>
      </c>
      <c r="G21" s="36" t="n">
        <f>0</f>
        <v>0.0</v>
      </c>
      <c r="H21" s="21" t="n">
        <f>0</f>
        <v>0.0</v>
      </c>
      <c r="I21" s="36" t="n">
        <f>0</f>
        <v>0.0</v>
      </c>
      <c r="J21" s="21" t="n">
        <f>0</f>
        <v>0.0</v>
      </c>
      <c r="K21" s="36" t="n">
        <f>0</f>
        <v>0.0</v>
      </c>
      <c r="L21" s="21" t="n">
        <f>0</f>
        <v>0.0</v>
      </c>
      <c r="M21" s="36" t="n">
        <f>0</f>
        <v>0.0</v>
      </c>
      <c r="N21" s="21" t="n">
        <f>0</f>
        <v>0.0</v>
      </c>
      <c r="O21" s="36" t="n">
        <f>0</f>
        <v>0.0</v>
      </c>
    </row>
    <row r="22" spans="1:15" ht="24.9" customHeight="1">
      <c r="A22" s="38"/>
      <c r="B22" s="62"/>
      <c r="C22" s="20" t="s">
        <v>17</v>
      </c>
      <c r="D22" s="21" t="n">
        <f>975</f>
        <v>975.0</v>
      </c>
      <c r="E22" s="36" t="n">
        <f>975</f>
        <v>975.0</v>
      </c>
      <c r="F22" s="21" t="n">
        <f>0</f>
        <v>0.0</v>
      </c>
      <c r="G22" s="36" t="n">
        <f>0</f>
        <v>0.0</v>
      </c>
      <c r="H22" s="21" t="n">
        <f>975</f>
        <v>975.0</v>
      </c>
      <c r="I22" s="36" t="n">
        <f>975</f>
        <v>975.0</v>
      </c>
      <c r="J22" s="21" t="n">
        <f>164423995</f>
        <v>1.64423995E8</v>
      </c>
      <c r="K22" s="36" t="n">
        <f>164423995</f>
        <v>1.64423995E8</v>
      </c>
      <c r="L22" s="21" t="n">
        <f>0</f>
        <v>0.0</v>
      </c>
      <c r="M22" s="36" t="n">
        <f>0</f>
        <v>0.0</v>
      </c>
      <c r="N22" s="21" t="n">
        <f>164423995</f>
        <v>1.64423995E8</v>
      </c>
      <c r="O22" s="36" t="n">
        <f>164423995</f>
        <v>1.64423995E8</v>
      </c>
    </row>
    <row r="23" spans="1:15" ht="24.9" customHeight="1">
      <c r="A23" s="38"/>
      <c r="B23" s="62"/>
      <c r="C23" s="24" t="s">
        <v>18</v>
      </c>
      <c r="D23" s="25" t="n">
        <f>1175</f>
        <v>1175.0</v>
      </c>
      <c r="E23" s="37" t="n">
        <f>1175</f>
        <v>1175.0</v>
      </c>
      <c r="F23" s="25" t="n">
        <f>0</f>
        <v>0.0</v>
      </c>
      <c r="G23" s="37" t="n">
        <f>0</f>
        <v>0.0</v>
      </c>
      <c r="H23" s="25" t="n">
        <f>1175</f>
        <v>1175.0</v>
      </c>
      <c r="I23" s="37" t="n">
        <f>1175</f>
        <v>1175.0</v>
      </c>
      <c r="J23" s="25" t="n">
        <f>291423995</f>
        <v>2.91423995E8</v>
      </c>
      <c r="K23" s="37" t="n">
        <f>291423995</f>
        <v>2.91423995E8</v>
      </c>
      <c r="L23" s="25" t="n">
        <f>0</f>
        <v>0.0</v>
      </c>
      <c r="M23" s="37" t="n">
        <f>0</f>
        <v>0.0</v>
      </c>
      <c r="N23" s="25" t="n">
        <f>291423995</f>
        <v>2.91423995E8</v>
      </c>
      <c r="O23" s="37" t="n">
        <f>291423995</f>
        <v>2.91423995E8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0</f>
        <v>0.0</v>
      </c>
      <c r="E36" s="18" t="n">
        <f>0</f>
        <v>0.0</v>
      </c>
      <c r="F36" s="17" t="n">
        <f>0</f>
        <v>0.0</v>
      </c>
      <c r="G36" s="18" t="n">
        <f>0</f>
        <v>0.0</v>
      </c>
      <c r="H36" s="17" t="n">
        <f>0</f>
        <v>0.0</v>
      </c>
      <c r="I36" s="18" t="n">
        <f>0</f>
        <v>0.0</v>
      </c>
      <c r="J36" s="17" t="n">
        <f>0</f>
        <v>0.0</v>
      </c>
      <c r="K36" s="18" t="n">
        <f>0</f>
        <v>0.0</v>
      </c>
      <c r="L36" s="17" t="n">
        <f>0</f>
        <v>0.0</v>
      </c>
      <c r="M36" s="18" t="n">
        <f>0</f>
        <v>0.0</v>
      </c>
      <c r="N36" s="17" t="n">
        <f>0</f>
        <v>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120</f>
        <v>120.0</v>
      </c>
      <c r="E37" s="22" t="n">
        <f>0</f>
        <v>0.0</v>
      </c>
      <c r="F37" s="21" t="n">
        <f>10</f>
        <v>10.0</v>
      </c>
      <c r="G37" s="22" t="n">
        <f>0</f>
        <v>0.0</v>
      </c>
      <c r="H37" s="21" t="n">
        <f>130</f>
        <v>130.0</v>
      </c>
      <c r="I37" s="22" t="n">
        <f>0</f>
        <v>0.0</v>
      </c>
      <c r="J37" s="21" t="n">
        <f>7850000</f>
        <v>7850000.0</v>
      </c>
      <c r="K37" s="22" t="n">
        <f>0</f>
        <v>0.0</v>
      </c>
      <c r="L37" s="21" t="n">
        <f>2600000</f>
        <v>2600000.0</v>
      </c>
      <c r="M37" s="22" t="n">
        <f>0</f>
        <v>0.0</v>
      </c>
      <c r="N37" s="21" t="n">
        <f>10450000</f>
        <v>1.045E7</v>
      </c>
      <c r="O37" s="22" t="n">
        <f>0</f>
        <v>0.0</v>
      </c>
    </row>
    <row r="38" spans="1:15" ht="24.9" customHeight="1">
      <c r="A38" s="38"/>
      <c r="B38" s="62"/>
      <c r="C38" s="20" t="s">
        <v>17</v>
      </c>
      <c r="D38" s="21" t="n">
        <f>110</f>
        <v>110.0</v>
      </c>
      <c r="E38" s="36" t="n">
        <f>50</f>
        <v>50.0</v>
      </c>
      <c r="F38" s="21" t="n">
        <f>57</f>
        <v>57.0</v>
      </c>
      <c r="G38" s="36" t="n">
        <f>50</f>
        <v>50.0</v>
      </c>
      <c r="H38" s="21" t="n">
        <f>167</f>
        <v>167.0</v>
      </c>
      <c r="I38" s="36" t="n">
        <f>100</f>
        <v>100.0</v>
      </c>
      <c r="J38" s="21" t="n">
        <f>11500000</f>
        <v>1.15E7</v>
      </c>
      <c r="K38" s="36" t="n">
        <f>8000000</f>
        <v>8000000.0</v>
      </c>
      <c r="L38" s="21" t="n">
        <f>26360000</f>
        <v>2.636E7</v>
      </c>
      <c r="M38" s="36" t="n">
        <f>25000000</f>
        <v>2.5E7</v>
      </c>
      <c r="N38" s="21" t="n">
        <f>37860000</f>
        <v>3.786E7</v>
      </c>
      <c r="O38" s="36" t="n">
        <f>33000000</f>
        <v>3.3E7</v>
      </c>
    </row>
    <row r="39" spans="1:15" ht="24.9" customHeight="1">
      <c r="A39" s="38"/>
      <c r="B39" s="62"/>
      <c r="C39" s="24" t="s">
        <v>18</v>
      </c>
      <c r="D39" s="25" t="n">
        <f>230</f>
        <v>230.0</v>
      </c>
      <c r="E39" s="37" t="n">
        <f>50</f>
        <v>50.0</v>
      </c>
      <c r="F39" s="25" t="n">
        <f>67</f>
        <v>67.0</v>
      </c>
      <c r="G39" s="37" t="n">
        <f>50</f>
        <v>50.0</v>
      </c>
      <c r="H39" s="25" t="n">
        <f>297</f>
        <v>297.0</v>
      </c>
      <c r="I39" s="37" t="n">
        <f>100</f>
        <v>100.0</v>
      </c>
      <c r="J39" s="25" t="n">
        <f>19350000</f>
        <v>1.935E7</v>
      </c>
      <c r="K39" s="37" t="n">
        <f>8000000</f>
        <v>8000000.0</v>
      </c>
      <c r="L39" s="25" t="n">
        <f>28960000</f>
        <v>2.896E7</v>
      </c>
      <c r="M39" s="37" t="n">
        <f>25000000</f>
        <v>2.5E7</v>
      </c>
      <c r="N39" s="25" t="n">
        <f>48310000</f>
        <v>4.831E7</v>
      </c>
      <c r="O39" s="37" t="n">
        <f>33000000</f>
        <v>3.3E7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821</f>
        <v>821.0</v>
      </c>
      <c r="E41" s="36" t="n">
        <f>0</f>
        <v>0.0</v>
      </c>
      <c r="F41" s="21" t="n">
        <f>7452</f>
        <v>7452.0</v>
      </c>
      <c r="G41" s="36" t="n">
        <f>800</f>
        <v>800.0</v>
      </c>
      <c r="H41" s="21" t="n">
        <f>8273</f>
        <v>8273.0</v>
      </c>
      <c r="I41" s="36" t="n">
        <f>800</f>
        <v>800.0</v>
      </c>
      <c r="J41" s="21" t="n">
        <f>37780858</f>
        <v>3.7780858E7</v>
      </c>
      <c r="K41" s="36" t="n">
        <f>0</f>
        <v>0.0</v>
      </c>
      <c r="L41" s="21" t="n">
        <f>52916037</f>
        <v>5.2916037E7</v>
      </c>
      <c r="M41" s="36" t="n">
        <f>12080000</f>
        <v>1.208E7</v>
      </c>
      <c r="N41" s="21" t="n">
        <f>90696895</f>
        <v>9.0696895E7</v>
      </c>
      <c r="O41" s="36" t="n">
        <f>12080000</f>
        <v>1.208E7</v>
      </c>
    </row>
    <row r="42" spans="1:15" ht="24.9" customHeight="1">
      <c r="A42" s="38"/>
      <c r="B42" s="62"/>
      <c r="C42" s="20" t="s">
        <v>17</v>
      </c>
      <c r="D42" s="21" t="n">
        <f>5777</f>
        <v>5777.0</v>
      </c>
      <c r="E42" s="36" t="n">
        <f>0</f>
        <v>0.0</v>
      </c>
      <c r="F42" s="21" t="n">
        <f>2564</f>
        <v>2564.0</v>
      </c>
      <c r="G42" s="36" t="n">
        <f>0</f>
        <v>0.0</v>
      </c>
      <c r="H42" s="21" t="n">
        <f>8341</f>
        <v>8341.0</v>
      </c>
      <c r="I42" s="36" t="n">
        <f>0</f>
        <v>0.0</v>
      </c>
      <c r="J42" s="21" t="n">
        <f>36338334</f>
        <v>3.6338334E7</v>
      </c>
      <c r="K42" s="36" t="n">
        <f>0</f>
        <v>0.0</v>
      </c>
      <c r="L42" s="21" t="n">
        <f>12394065</f>
        <v>1.2394065E7</v>
      </c>
      <c r="M42" s="36" t="n">
        <f>0</f>
        <v>0.0</v>
      </c>
      <c r="N42" s="21" t="n">
        <f>48732399</f>
        <v>4.8732399E7</v>
      </c>
      <c r="O42" s="36" t="n">
        <f>0</f>
        <v>0.0</v>
      </c>
    </row>
    <row r="43" spans="1:15" ht="24.9" customHeight="1">
      <c r="A43" s="38"/>
      <c r="B43" s="62"/>
      <c r="C43" s="24" t="s">
        <v>18</v>
      </c>
      <c r="D43" s="25" t="n">
        <f>6598</f>
        <v>6598.0</v>
      </c>
      <c r="E43" s="37" t="n">
        <f>0</f>
        <v>0.0</v>
      </c>
      <c r="F43" s="25" t="n">
        <f>10016</f>
        <v>10016.0</v>
      </c>
      <c r="G43" s="37" t="n">
        <f>800</f>
        <v>800.0</v>
      </c>
      <c r="H43" s="25" t="n">
        <f>16614</f>
        <v>16614.0</v>
      </c>
      <c r="I43" s="37" t="n">
        <f>800</f>
        <v>800.0</v>
      </c>
      <c r="J43" s="25" t="n">
        <f>74119192</f>
        <v>7.4119192E7</v>
      </c>
      <c r="K43" s="37" t="n">
        <f>0</f>
        <v>0.0</v>
      </c>
      <c r="L43" s="25" t="n">
        <f>65310102</f>
        <v>6.5310102E7</v>
      </c>
      <c r="M43" s="37" t="n">
        <f>12080000</f>
        <v>1.208E7</v>
      </c>
      <c r="N43" s="25" t="n">
        <f>139429294</f>
        <v>1.39429294E8</v>
      </c>
      <c r="O43" s="37" t="n">
        <f>12080000</f>
        <v>1.208E7</v>
      </c>
    </row>
    <row r="44" spans="1:15" ht="24.9" customHeight="1">
      <c r="A44" s="38"/>
      <c r="B44" s="39" t="s">
        <v>112</v>
      </c>
      <c r="C44" s="16" t="s">
        <v>15</v>
      </c>
      <c r="D44" s="17" t="n">
        <f>0</f>
        <v>0.0</v>
      </c>
      <c r="E44" s="35" t="n">
        <f>0</f>
        <v>0.0</v>
      </c>
      <c r="F44" s="17" t="n">
        <f>0</f>
        <v>0.0</v>
      </c>
      <c r="G44" s="35" t="n">
        <f>0</f>
        <v>0.0</v>
      </c>
      <c r="H44" s="17" t="n">
        <f>0</f>
        <v>0.0</v>
      </c>
      <c r="I44" s="35" t="n">
        <f>0</f>
        <v>0.0</v>
      </c>
      <c r="J44" s="17" t="n">
        <f>0</f>
        <v>0.0</v>
      </c>
      <c r="K44" s="35" t="n">
        <f>0</f>
        <v>0.0</v>
      </c>
      <c r="L44" s="17" t="n">
        <f>0</f>
        <v>0.0</v>
      </c>
      <c r="M44" s="35" t="n">
        <f>0</f>
        <v>0.0</v>
      </c>
      <c r="N44" s="17" t="n">
        <f>0</f>
        <v>0.0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0</f>
        <v>0.0</v>
      </c>
      <c r="E47" s="37" t="n">
        <f>0</f>
        <v>0.0</v>
      </c>
      <c r="F47" s="25" t="n">
        <f>0</f>
        <v>0.0</v>
      </c>
      <c r="G47" s="37" t="n">
        <f>0</f>
        <v>0.0</v>
      </c>
      <c r="H47" s="25" t="n">
        <f>0</f>
        <v>0.0</v>
      </c>
      <c r="I47" s="37" t="n">
        <f>0</f>
        <v>0.0</v>
      </c>
      <c r="J47" s="25" t="n">
        <f>0</f>
        <v>0.0</v>
      </c>
      <c r="K47" s="37" t="n">
        <f>0</f>
        <v>0.0</v>
      </c>
      <c r="L47" s="25" t="n">
        <f>0</f>
        <v>0.0</v>
      </c>
      <c r="M47" s="37" t="n">
        <f>0</f>
        <v>0.0</v>
      </c>
      <c r="N47" s="25" t="n">
        <f>0</f>
        <v>0.0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0dcd7a5e-3c6b-42e7-9601-af5c512240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2025-08-05T03:55:45Z</cp:lastPrinted>
  <dcterms:modified xsi:type="dcterms:W3CDTF">2025-10-22T02:03:02Z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