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<sst xmlns="http://schemas.openxmlformats.org/spreadsheetml/2006/main" count="597" uniqueCount="127">
  <si>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</si>
  <si>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</si>
  <si>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</si>
  <si>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</si>
  <si>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</si>
  <si>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</si>
  <si>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</si>
  <si>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</si>
  <si>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</si>
  <si>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</si>
  <si>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</si>
  <si>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</si>
  <si>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</si>
  <si>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</si>
  <si>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</si>
  <si>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</si>
  <si>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</si>
  <si>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</si>
  <si>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</si>
  <si>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</si>
  <si>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</si>
  <si>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</si>
  <si>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</si>
  <si>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</si>
  <si>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</si>
  <si>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※建玉現在高は月末現在。ただし、*印は限月到来銘柄の最終建玉高の権利放棄分。
Open interest is as of end of month. * refers to renouncement.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</si>
  <si>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</si>
  <si>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</si>
  <si>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</si>
  <si>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</si>
  <si>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</si>
  <si>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</si>
  <si>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</si>
  <si>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</si>
  <si>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</si>
  <si>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</si>
  <si>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</si>
  <si>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</si>
  <si>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</si>
  <si>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</si>
  <si>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</si>
  <si>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</si>
  <si>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</si>
  <si>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</si>
  <si>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</si>
  <si>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</si>
  <si>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2020/02</t>
  </si>
  <si>
    <t>P</t>
  </si>
  <si>
    <t>2020/03</t>
  </si>
  <si>
    <t>－</t>
  </si>
  <si>
    <t>*</t>
  </si>
  <si>
    <t>2020/02/28</t>
  </si>
  <si>
    <t>03</t>
  </si>
  <si>
    <t>0.0100</t>
  </si>
  <si>
    <t>07</t>
  </si>
  <si>
    <t>0.0075</t>
  </si>
  <si>
    <t>18</t>
  </si>
  <si>
    <t>0.0050</t>
  </si>
  <si>
    <t>06</t>
  </si>
  <si>
    <t>0.0300</t>
  </si>
  <si>
    <t>0.0500</t>
  </si>
  <si>
    <t>14</t>
  </si>
  <si>
    <t>0.0800</t>
  </si>
  <si>
    <t>0.1600</t>
  </si>
  <si>
    <t>12</t>
  </si>
  <si>
    <t>21</t>
  </si>
  <si>
    <t>17</t>
  </si>
  <si>
    <t>0.0200</t>
  </si>
  <si>
    <t>25</t>
  </si>
  <si>
    <t>0.2000</t>
  </si>
  <si>
    <t>0.4100</t>
  </si>
  <si>
    <t>0.3200</t>
  </si>
  <si>
    <t>0.1500</t>
  </si>
  <si>
    <t>27</t>
  </si>
  <si>
    <t>0.7600</t>
  </si>
  <si>
    <t>0.6900</t>
  </si>
  <si>
    <t>0.3300</t>
  </si>
  <si>
    <t>04</t>
  </si>
  <si>
    <t>0.7800</t>
  </si>
  <si>
    <t>13</t>
  </si>
  <si>
    <t>0.9500</t>
  </si>
  <si>
    <t>0.0400</t>
  </si>
  <si>
    <t>28</t>
  </si>
  <si>
    <t>26</t>
  </si>
  <si>
    <t>0.5800</t>
  </si>
  <si>
    <t>2020/04</t>
  </si>
  <si>
    <t>2020/03/31</t>
  </si>
  <si>
    <t>0.1900</t>
  </si>
  <si>
    <t>20</t>
  </si>
  <si>
    <t>0.2500</t>
  </si>
  <si>
    <t>0.2700</t>
  </si>
  <si>
    <t>0.0600</t>
  </si>
  <si>
    <t>0.3100</t>
  </si>
  <si>
    <t>0.2100</t>
  </si>
  <si>
    <t>0.1200</t>
  </si>
  <si>
    <t>0.5700</t>
  </si>
  <si>
    <t>0.4800</t>
  </si>
  <si>
    <t>0.5100</t>
  </si>
  <si>
    <t>0.4900</t>
  </si>
  <si>
    <t>2020/06</t>
  </si>
  <si>
    <t>0.0700</t>
  </si>
  <si>
    <t>2020/05/29</t>
  </si>
  <si>
    <t>C</t>
  </si>
  <si>
    <t>0.4500</t>
  </si>
  <si>
    <t>1.4700</t>
  </si>
  <si>
    <t>1.1900</t>
  </si>
  <si>
    <t>05</t>
  </si>
  <si>
    <t>0.2600</t>
  </si>
  <si>
    <t>0.7900</t>
  </si>
  <si>
    <t>0.3925</t>
  </si>
  <si>
    <t>0.0525</t>
  </si>
  <si>
    <t>0.1400</t>
  </si>
  <si>
    <t>0.5400</t>
  </si>
  <si>
    <t>0.2350</t>
  </si>
  <si>
    <t>0.0125</t>
  </si>
  <si>
    <t>0.7200</t>
  </si>
  <si>
    <t>1.2625</t>
  </si>
  <si>
    <t>0.1300</t>
  </si>
  <si>
    <t>0.7700</t>
  </si>
  <si>
    <t>0.8900</t>
  </si>
  <si>
    <t>0.1000</t>
  </si>
  <si>
    <t>0.6200</t>
  </si>
  <si>
    <t>0.5900</t>
  </si>
  <si>
    <t>0.1250</t>
  </si>
  <si>
    <t>0.3400</t>
  </si>
  <si>
    <t>0.1550</t>
  </si>
  <si>
    <t>0.1800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</si>
</sst>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5"/>
  <sheetViews>
    <sheetView showGridLines="0" tabSelected="1" workbookViewId="0" zoomScaleNormal="100">
      <selection sqref="A1:J1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2" t="s">
        <v>25</v>
      </c>
      <c r="W1" s="32"/>
      <c r="X1" s="32"/>
      <c r="Y1" s="32"/>
      <c r="Z1" s="33"/>
    </row>
    <row customHeight="1" ht="30" r="2" spans="1:26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2" t="s">
        <v>0</v>
      </c>
      <c r="B3" s="22" t="s">
        <v>31</v>
      </c>
      <c r="C3" s="22" t="s">
        <v>1</v>
      </c>
      <c r="D3" s="26" t="s">
        <v>18</v>
      </c>
      <c r="E3" s="21" t="s">
        <v>41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 t="s">
        <v>17</v>
      </c>
      <c r="R3" s="34" t="s">
        <v>2</v>
      </c>
      <c r="S3" s="34"/>
      <c r="T3" s="34" t="s">
        <v>24</v>
      </c>
      <c r="U3" s="34"/>
      <c r="V3" s="22" t="s">
        <v>19</v>
      </c>
      <c r="W3" s="26" t="s">
        <v>30</v>
      </c>
      <c r="X3" s="35"/>
      <c r="Y3" s="22" t="s">
        <v>3</v>
      </c>
      <c r="Z3" s="22" t="s">
        <v>20</v>
      </c>
    </row>
    <row customHeight="1" ht="9" r="4" spans="1:26">
      <c r="A4" s="23"/>
      <c r="B4" s="23"/>
      <c r="C4" s="23"/>
      <c r="D4" s="26"/>
      <c r="E4" s="28" t="s">
        <v>32</v>
      </c>
      <c r="F4" s="30" t="s">
        <v>4</v>
      </c>
      <c r="G4" s="28" t="s">
        <v>32</v>
      </c>
      <c r="H4" s="30" t="s">
        <v>34</v>
      </c>
      <c r="I4" s="20" t="s">
        <v>5</v>
      </c>
      <c r="J4" s="20"/>
      <c r="K4" s="28" t="s">
        <v>32</v>
      </c>
      <c r="L4" s="30" t="s">
        <v>37</v>
      </c>
      <c r="M4" s="20" t="s">
        <v>5</v>
      </c>
      <c r="N4" s="20"/>
      <c r="O4" s="28" t="s">
        <v>32</v>
      </c>
      <c r="P4" s="30" t="s">
        <v>38</v>
      </c>
      <c r="Q4" s="23"/>
      <c r="R4" s="22" t="s">
        <v>6</v>
      </c>
      <c r="S4" s="23" t="s">
        <v>27</v>
      </c>
      <c r="T4" s="22" t="s">
        <v>6</v>
      </c>
      <c r="U4" s="23" t="s">
        <v>28</v>
      </c>
      <c r="V4" s="23"/>
      <c r="W4" s="26"/>
      <c r="X4" s="35"/>
      <c r="Y4" s="23"/>
      <c r="Z4" s="23"/>
    </row>
    <row customHeight="1" ht="26.25" r="5" spans="1:26">
      <c r="A5" s="23"/>
      <c r="B5" s="23"/>
      <c r="C5" s="23"/>
      <c r="D5" s="27"/>
      <c r="E5" s="29"/>
      <c r="F5" s="31"/>
      <c r="G5" s="29"/>
      <c r="H5" s="31"/>
      <c r="I5" s="6" t="s">
        <v>35</v>
      </c>
      <c r="J5" s="7" t="s">
        <v>36</v>
      </c>
      <c r="K5" s="29"/>
      <c r="L5" s="31"/>
      <c r="M5" s="6" t="s">
        <v>35</v>
      </c>
      <c r="N5" s="7" t="s">
        <v>36</v>
      </c>
      <c r="O5" s="29"/>
      <c r="P5" s="31"/>
      <c r="Q5" s="23"/>
      <c r="R5" s="22"/>
      <c r="S5" s="23"/>
      <c r="T5" s="22"/>
      <c r="U5" s="23"/>
      <c r="V5" s="23"/>
      <c r="W5" s="26"/>
      <c r="X5" s="36"/>
      <c r="Y5" s="23"/>
      <c r="Z5" s="23"/>
    </row>
    <row customHeight="1" ht="24" r="6" spans="1:26">
      <c r="A6" s="8" t="s">
        <v>40</v>
      </c>
      <c r="B6" s="8" t="s">
        <v>42</v>
      </c>
      <c r="C6" s="8" t="s">
        <v>7</v>
      </c>
      <c r="D6" s="9" t="s">
        <v>45</v>
      </c>
      <c r="E6" s="6" t="s">
        <v>43</v>
      </c>
      <c r="F6" s="7" t="s">
        <v>33</v>
      </c>
      <c r="G6" s="6" t="s">
        <v>44</v>
      </c>
      <c r="H6" s="7" t="s">
        <v>8</v>
      </c>
      <c r="I6" s="6" t="s">
        <v>44</v>
      </c>
      <c r="J6" s="7" t="s">
        <v>9</v>
      </c>
      <c r="K6" s="6" t="s">
        <v>44</v>
      </c>
      <c r="L6" s="7" t="s">
        <v>10</v>
      </c>
      <c r="M6" s="6" t="s">
        <v>44</v>
      </c>
      <c r="N6" s="7" t="s">
        <v>9</v>
      </c>
      <c r="O6" s="6" t="s">
        <v>44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26</v>
      </c>
      <c r="W6" s="37" t="s">
        <v>29</v>
      </c>
      <c r="X6" s="38"/>
      <c r="Y6" s="8" t="s">
        <v>39</v>
      </c>
      <c r="Z6" s="8" t="s">
        <v>21</v>
      </c>
    </row>
    <row customHeight="1" ht="13.5" r="7" spans="1:26">
      <c r="A7" s="10" t="s">
        <v>46</v>
      </c>
      <c r="B7" s="10" t="s">
        <v>47</v>
      </c>
      <c r="C7" s="10" t="s">
        <v>48</v>
      </c>
      <c r="D7" s="11" t="n">
        <v>149.0</v>
      </c>
      <c r="E7" s="12"/>
      <c r="F7" s="13" t="s">
        <v>49</v>
      </c>
      <c r="G7" s="12"/>
      <c r="H7" s="13" t="s">
        <v>49</v>
      </c>
      <c r="I7" s="12"/>
      <c r="J7" s="13"/>
      <c r="K7" s="12"/>
      <c r="L7" s="13" t="s">
        <v>49</v>
      </c>
      <c r="M7" s="12"/>
      <c r="N7" s="13"/>
      <c r="O7" s="12"/>
      <c r="P7" s="13" t="s">
        <v>49</v>
      </c>
      <c r="Q7" s="14" t="str">
        <f>"－"</f>
        <v>－</v>
      </c>
      <c r="R7" s="15" t="str">
        <f>"－"</f>
        <v>－</v>
      </c>
      <c r="S7" s="15"/>
      <c r="T7" s="15" t="str">
        <f>"－"</f>
        <v>－</v>
      </c>
      <c r="U7" s="15"/>
      <c r="V7" s="15" t="str">
        <f>"－"</f>
        <v>－</v>
      </c>
      <c r="W7" s="12" t="s">
        <v>50</v>
      </c>
      <c r="X7" s="16" t="n">
        <f>6</f>
        <v>6.0</v>
      </c>
      <c r="Y7" s="17" t="str">
        <f>"－"</f>
        <v>－</v>
      </c>
      <c r="Z7" s="10" t="s">
        <v>51</v>
      </c>
    </row>
    <row r="8">
      <c r="A8" s="10" t="s">
        <v>46</v>
      </c>
      <c r="B8" s="10" t="s">
        <v>47</v>
      </c>
      <c r="C8" s="10" t="s">
        <v>48</v>
      </c>
      <c r="D8" s="11" t="n">
        <v>149.5</v>
      </c>
      <c r="E8" s="12"/>
      <c r="F8" s="13" t="s">
        <v>49</v>
      </c>
      <c r="G8" s="12"/>
      <c r="H8" s="13" t="s">
        <v>49</v>
      </c>
      <c r="I8" s="12"/>
      <c r="J8" s="13"/>
      <c r="K8" s="12"/>
      <c r="L8" s="13" t="s">
        <v>49</v>
      </c>
      <c r="M8" s="12"/>
      <c r="N8" s="13"/>
      <c r="O8" s="12"/>
      <c r="P8" s="13" t="s">
        <v>49</v>
      </c>
      <c r="Q8" s="14" t="str">
        <f>"－"</f>
        <v>－</v>
      </c>
      <c r="R8" s="15" t="str">
        <f>"－"</f>
        <v>－</v>
      </c>
      <c r="S8" s="15"/>
      <c r="T8" s="15" t="str">
        <f>"－"</f>
        <v>－</v>
      </c>
      <c r="U8" s="15"/>
      <c r="V8" s="15" t="str">
        <f>"－"</f>
        <v>－</v>
      </c>
      <c r="W8" s="12" t="s">
        <v>50</v>
      </c>
      <c r="X8" s="16" t="n">
        <f>10</f>
        <v>10.0</v>
      </c>
      <c r="Y8" s="17" t="str">
        <f>"－"</f>
        <v>－</v>
      </c>
      <c r="Z8" s="10" t="s">
        <v>51</v>
      </c>
    </row>
    <row r="9">
      <c r="A9" s="10" t="s">
        <v>46</v>
      </c>
      <c r="B9" s="10" t="s">
        <v>47</v>
      </c>
      <c r="C9" s="10" t="s">
        <v>48</v>
      </c>
      <c r="D9" s="11" t="n">
        <v>150.0</v>
      </c>
      <c r="E9" s="12"/>
      <c r="F9" s="13" t="s">
        <v>49</v>
      </c>
      <c r="G9" s="12"/>
      <c r="H9" s="13" t="s">
        <v>49</v>
      </c>
      <c r="I9" s="12"/>
      <c r="J9" s="13"/>
      <c r="K9" s="12"/>
      <c r="L9" s="13" t="s">
        <v>49</v>
      </c>
      <c r="M9" s="12"/>
      <c r="N9" s="13"/>
      <c r="O9" s="12"/>
      <c r="P9" s="13" t="s">
        <v>49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50</v>
      </c>
      <c r="X9" s="16" t="n">
        <f>100</f>
        <v>100.0</v>
      </c>
      <c r="Y9" s="17" t="str">
        <f>"－"</f>
        <v>－</v>
      </c>
      <c r="Z9" s="10" t="s">
        <v>51</v>
      </c>
    </row>
    <row r="10">
      <c r="A10" s="10" t="s">
        <v>46</v>
      </c>
      <c r="B10" s="10" t="s">
        <v>47</v>
      </c>
      <c r="C10" s="10" t="s">
        <v>48</v>
      </c>
      <c r="D10" s="11" t="n">
        <v>150.5</v>
      </c>
      <c r="E10" s="12"/>
      <c r="F10" s="13" t="s">
        <v>49</v>
      </c>
      <c r="G10" s="12"/>
      <c r="H10" s="13" t="s">
        <v>49</v>
      </c>
      <c r="I10" s="12"/>
      <c r="J10" s="13"/>
      <c r="K10" s="12"/>
      <c r="L10" s="13" t="s">
        <v>49</v>
      </c>
      <c r="M10" s="12"/>
      <c r="N10" s="13"/>
      <c r="O10" s="12"/>
      <c r="P10" s="13" t="s">
        <v>49</v>
      </c>
      <c r="Q10" s="14" t="str">
        <f>"－"</f>
        <v>－</v>
      </c>
      <c r="R10" s="15" t="str">
        <f>"－"</f>
        <v>－</v>
      </c>
      <c r="S10" s="15"/>
      <c r="T10" s="15" t="str">
        <f>"－"</f>
        <v>－</v>
      </c>
      <c r="U10" s="15"/>
      <c r="V10" s="15" t="str">
        <f>"－"</f>
        <v>－</v>
      </c>
      <c r="W10" s="12" t="s">
        <v>50</v>
      </c>
      <c r="X10" s="16" t="n">
        <f>13</f>
        <v>13.0</v>
      </c>
      <c r="Y10" s="17" t="str">
        <f>"－"</f>
        <v>－</v>
      </c>
      <c r="Z10" s="10" t="s">
        <v>51</v>
      </c>
    </row>
    <row r="11">
      <c r="A11" s="10" t="s">
        <v>46</v>
      </c>
      <c r="B11" s="10" t="s">
        <v>47</v>
      </c>
      <c r="C11" s="10" t="s">
        <v>48</v>
      </c>
      <c r="D11" s="11" t="n">
        <v>151.0</v>
      </c>
      <c r="E11" s="12" t="s">
        <v>52</v>
      </c>
      <c r="F11" s="13" t="s">
        <v>53</v>
      </c>
      <c r="G11" s="12" t="s">
        <v>52</v>
      </c>
      <c r="H11" s="13" t="s">
        <v>53</v>
      </c>
      <c r="I11" s="12" t="s">
        <v>54</v>
      </c>
      <c r="J11" s="13" t="s">
        <v>55</v>
      </c>
      <c r="K11" s="12" t="s">
        <v>52</v>
      </c>
      <c r="L11" s="13" t="s">
        <v>53</v>
      </c>
      <c r="M11" s="12" t="s">
        <v>56</v>
      </c>
      <c r="N11" s="13" t="s">
        <v>57</v>
      </c>
      <c r="O11" s="12" t="s">
        <v>58</v>
      </c>
      <c r="P11" s="13" t="s">
        <v>53</v>
      </c>
      <c r="Q11" s="14" t="n">
        <f>0.01</f>
        <v>0.01</v>
      </c>
      <c r="R11" s="15" t="n">
        <f>131</f>
        <v>131.0</v>
      </c>
      <c r="S11" s="15" t="n">
        <v>108.0</v>
      </c>
      <c r="T11" s="15" t="n">
        <f>790000</f>
        <v>790000.0</v>
      </c>
      <c r="U11" s="15" t="n">
        <v>560000.0</v>
      </c>
      <c r="V11" s="15" t="str">
        <f>"－"</f>
        <v>－</v>
      </c>
      <c r="W11" s="12" t="s">
        <v>50</v>
      </c>
      <c r="X11" s="16" t="n">
        <f>268</f>
        <v>268.0</v>
      </c>
      <c r="Y11" s="17" t="n">
        <f>4</f>
        <v>4.0</v>
      </c>
      <c r="Z11" s="10" t="s">
        <v>51</v>
      </c>
    </row>
    <row r="12">
      <c r="A12" s="10" t="s">
        <v>46</v>
      </c>
      <c r="B12" s="10" t="s">
        <v>47</v>
      </c>
      <c r="C12" s="10" t="s">
        <v>48</v>
      </c>
      <c r="D12" s="11" t="n">
        <v>151.5</v>
      </c>
      <c r="E12" s="12" t="s">
        <v>52</v>
      </c>
      <c r="F12" s="13" t="s">
        <v>59</v>
      </c>
      <c r="G12" s="12" t="s">
        <v>58</v>
      </c>
      <c r="H12" s="13" t="s">
        <v>60</v>
      </c>
      <c r="I12" s="12" t="s">
        <v>56</v>
      </c>
      <c r="J12" s="13" t="s">
        <v>53</v>
      </c>
      <c r="K12" s="12" t="s">
        <v>54</v>
      </c>
      <c r="L12" s="13" t="s">
        <v>53</v>
      </c>
      <c r="M12" s="12" t="s">
        <v>56</v>
      </c>
      <c r="N12" s="13" t="s">
        <v>53</v>
      </c>
      <c r="O12" s="12" t="s">
        <v>61</v>
      </c>
      <c r="P12" s="13" t="s">
        <v>53</v>
      </c>
      <c r="Q12" s="14" t="n">
        <f>0.02</f>
        <v>0.02</v>
      </c>
      <c r="R12" s="15" t="n">
        <f>1975</f>
        <v>1975.0</v>
      </c>
      <c r="S12" s="15" t="n">
        <v>100.0</v>
      </c>
      <c r="T12" s="15" t="n">
        <f>35860000</f>
        <v>3.586E7</v>
      </c>
      <c r="U12" s="15" t="n">
        <v>1000000.0</v>
      </c>
      <c r="V12" s="15" t="str">
        <f>"－"</f>
        <v>－</v>
      </c>
      <c r="W12" s="12" t="s">
        <v>50</v>
      </c>
      <c r="X12" s="16" t="n">
        <f>527</f>
        <v>527.0</v>
      </c>
      <c r="Y12" s="17" t="n">
        <f>9</f>
        <v>9.0</v>
      </c>
      <c r="Z12" s="10" t="s">
        <v>51</v>
      </c>
    </row>
    <row r="13">
      <c r="A13" s="10" t="s">
        <v>46</v>
      </c>
      <c r="B13" s="10" t="s">
        <v>47</v>
      </c>
      <c r="C13" s="10" t="s">
        <v>48</v>
      </c>
      <c r="D13" s="11" t="n">
        <v>152.0</v>
      </c>
      <c r="E13" s="12" t="s">
        <v>52</v>
      </c>
      <c r="F13" s="13" t="s">
        <v>62</v>
      </c>
      <c r="G13" s="12" t="s">
        <v>58</v>
      </c>
      <c r="H13" s="13" t="s">
        <v>63</v>
      </c>
      <c r="I13" s="12" t="s">
        <v>64</v>
      </c>
      <c r="J13" s="13" t="s">
        <v>60</v>
      </c>
      <c r="K13" s="12" t="s">
        <v>65</v>
      </c>
      <c r="L13" s="13" t="s">
        <v>53</v>
      </c>
      <c r="M13" s="12" t="s">
        <v>66</v>
      </c>
      <c r="N13" s="13" t="s">
        <v>67</v>
      </c>
      <c r="O13" s="12" t="s">
        <v>68</v>
      </c>
      <c r="P13" s="13" t="s">
        <v>53</v>
      </c>
      <c r="Q13" s="14" t="n">
        <f>0.04</f>
        <v>0.04</v>
      </c>
      <c r="R13" s="15" t="n">
        <f>7867</f>
        <v>7867.0</v>
      </c>
      <c r="S13" s="15" t="n">
        <v>250.0</v>
      </c>
      <c r="T13" s="15" t="n">
        <f>452050000</f>
        <v>4.5205E8</v>
      </c>
      <c r="U13" s="15" t="n">
        <v>8950000.0</v>
      </c>
      <c r="V13" s="15" t="str">
        <f>"－"</f>
        <v>－</v>
      </c>
      <c r="W13" s="12" t="s">
        <v>50</v>
      </c>
      <c r="X13" s="16" t="n">
        <f>3067</f>
        <v>3067.0</v>
      </c>
      <c r="Y13" s="17" t="n">
        <f>15</f>
        <v>15.0</v>
      </c>
      <c r="Z13" s="10" t="s">
        <v>51</v>
      </c>
    </row>
    <row r="14">
      <c r="A14" s="10" t="s">
        <v>46</v>
      </c>
      <c r="B14" s="10" t="s">
        <v>47</v>
      </c>
      <c r="C14" s="10" t="s">
        <v>48</v>
      </c>
      <c r="D14" s="11" t="n">
        <v>152.5</v>
      </c>
      <c r="E14" s="12" t="s">
        <v>52</v>
      </c>
      <c r="F14" s="13" t="s">
        <v>69</v>
      </c>
      <c r="G14" s="12" t="s">
        <v>58</v>
      </c>
      <c r="H14" s="13" t="s">
        <v>70</v>
      </c>
      <c r="I14" s="12" t="s">
        <v>58</v>
      </c>
      <c r="J14" s="13" t="s">
        <v>71</v>
      </c>
      <c r="K14" s="12" t="s">
        <v>68</v>
      </c>
      <c r="L14" s="13" t="s">
        <v>53</v>
      </c>
      <c r="M14" s="12" t="s">
        <v>52</v>
      </c>
      <c r="N14" s="13" t="s">
        <v>72</v>
      </c>
      <c r="O14" s="12" t="s">
        <v>73</v>
      </c>
      <c r="P14" s="13" t="s">
        <v>53</v>
      </c>
      <c r="Q14" s="14" t="n">
        <f>0.13</f>
        <v>0.13</v>
      </c>
      <c r="R14" s="15" t="n">
        <f>10168</f>
        <v>10168.0</v>
      </c>
      <c r="S14" s="15" t="n">
        <v>163.0</v>
      </c>
      <c r="T14" s="15" t="n">
        <f>1478675000</f>
        <v>1.478675E9</v>
      </c>
      <c r="U14" s="15" t="n">
        <v>3.7935E7</v>
      </c>
      <c r="V14" s="15" t="str">
        <f>"－"</f>
        <v>－</v>
      </c>
      <c r="W14" s="12" t="s">
        <v>50</v>
      </c>
      <c r="X14" s="16" t="n">
        <f>2382</f>
        <v>2382.0</v>
      </c>
      <c r="Y14" s="17" t="n">
        <f>17</f>
        <v>17.0</v>
      </c>
      <c r="Z14" s="10" t="s">
        <v>51</v>
      </c>
    </row>
    <row r="15">
      <c r="A15" s="10" t="s">
        <v>46</v>
      </c>
      <c r="B15" s="10" t="s">
        <v>47</v>
      </c>
      <c r="C15" s="10" t="s">
        <v>48</v>
      </c>
      <c r="D15" s="11" t="n">
        <v>153.0</v>
      </c>
      <c r="E15" s="12" t="s">
        <v>52</v>
      </c>
      <c r="F15" s="13" t="s">
        <v>71</v>
      </c>
      <c r="G15" s="12" t="s">
        <v>58</v>
      </c>
      <c r="H15" s="13" t="s">
        <v>74</v>
      </c>
      <c r="I15" s="12" t="s">
        <v>58</v>
      </c>
      <c r="J15" s="13" t="s">
        <v>75</v>
      </c>
      <c r="K15" s="12" t="s">
        <v>73</v>
      </c>
      <c r="L15" s="13" t="s">
        <v>53</v>
      </c>
      <c r="M15" s="12" t="s">
        <v>52</v>
      </c>
      <c r="N15" s="13" t="s">
        <v>76</v>
      </c>
      <c r="O15" s="12" t="s">
        <v>73</v>
      </c>
      <c r="P15" s="13" t="s">
        <v>53</v>
      </c>
      <c r="Q15" s="14" t="n">
        <f>0.38</f>
        <v>0.38</v>
      </c>
      <c r="R15" s="15" t="n">
        <f>1923</f>
        <v>1923.0</v>
      </c>
      <c r="S15" s="15" t="n">
        <v>52.0</v>
      </c>
      <c r="T15" s="15" t="n">
        <f>340670000</f>
        <v>3.4067E8</v>
      </c>
      <c r="U15" s="15" t="n">
        <v>2.618E7</v>
      </c>
      <c r="V15" s="15" t="str">
        <f>"－"</f>
        <v>－</v>
      </c>
      <c r="W15" s="12" t="s">
        <v>50</v>
      </c>
      <c r="X15" s="16" t="n">
        <f>601</f>
        <v>601.0</v>
      </c>
      <c r="Y15" s="17" t="n">
        <f>17</f>
        <v>17.0</v>
      </c>
      <c r="Z15" s="10" t="s">
        <v>51</v>
      </c>
    </row>
    <row r="16">
      <c r="A16" s="10" t="s">
        <v>46</v>
      </c>
      <c r="B16" s="10" t="s">
        <v>47</v>
      </c>
      <c r="C16" s="10" t="s">
        <v>48</v>
      </c>
      <c r="D16" s="11" t="n">
        <v>153.5</v>
      </c>
      <c r="E16" s="12" t="s">
        <v>77</v>
      </c>
      <c r="F16" s="13" t="s">
        <v>78</v>
      </c>
      <c r="G16" s="12" t="s">
        <v>79</v>
      </c>
      <c r="H16" s="13" t="s">
        <v>80</v>
      </c>
      <c r="I16" s="12" t="s">
        <v>73</v>
      </c>
      <c r="J16" s="13" t="s">
        <v>81</v>
      </c>
      <c r="K16" s="12" t="s">
        <v>82</v>
      </c>
      <c r="L16" s="13" t="s">
        <v>53</v>
      </c>
      <c r="M16" s="12" t="s">
        <v>73</v>
      </c>
      <c r="N16" s="13" t="s">
        <v>81</v>
      </c>
      <c r="O16" s="12" t="s">
        <v>82</v>
      </c>
      <c r="P16" s="13" t="s">
        <v>53</v>
      </c>
      <c r="Q16" s="14" t="n">
        <f>0.55</f>
        <v>0.55</v>
      </c>
      <c r="R16" s="15" t="n">
        <f>746</f>
        <v>746.0</v>
      </c>
      <c r="S16" s="15" t="n">
        <v>150.0</v>
      </c>
      <c r="T16" s="15" t="n">
        <f>91010000</f>
        <v>9.101E7</v>
      </c>
      <c r="U16" s="15" t="n">
        <v>6000000.0</v>
      </c>
      <c r="V16" s="15" t="str">
        <f>"－"</f>
        <v>－</v>
      </c>
      <c r="W16" s="12" t="s">
        <v>50</v>
      </c>
      <c r="X16" s="16" t="n">
        <f>236</f>
        <v>236.0</v>
      </c>
      <c r="Y16" s="17" t="n">
        <f>10</f>
        <v>10.0</v>
      </c>
      <c r="Z16" s="10" t="s">
        <v>51</v>
      </c>
    </row>
    <row r="17">
      <c r="A17" s="10" t="s">
        <v>46</v>
      </c>
      <c r="B17" s="10" t="s">
        <v>47</v>
      </c>
      <c r="C17" s="10" t="s">
        <v>48</v>
      </c>
      <c r="D17" s="11" t="n">
        <v>154.0</v>
      </c>
      <c r="E17" s="12" t="s">
        <v>83</v>
      </c>
      <c r="F17" s="13" t="s">
        <v>84</v>
      </c>
      <c r="G17" s="12" t="s">
        <v>83</v>
      </c>
      <c r="H17" s="13" t="s">
        <v>84</v>
      </c>
      <c r="I17" s="12"/>
      <c r="J17" s="13"/>
      <c r="K17" s="12" t="s">
        <v>82</v>
      </c>
      <c r="L17" s="13" t="s">
        <v>53</v>
      </c>
      <c r="M17" s="12"/>
      <c r="N17" s="13"/>
      <c r="O17" s="12" t="s">
        <v>82</v>
      </c>
      <c r="P17" s="13" t="s">
        <v>53</v>
      </c>
      <c r="Q17" s="14" t="n">
        <f>0.31</f>
        <v>0.31</v>
      </c>
      <c r="R17" s="15" t="n">
        <f>66</f>
        <v>66.0</v>
      </c>
      <c r="S17" s="15"/>
      <c r="T17" s="15" t="n">
        <f>10020000</f>
        <v>1.002E7</v>
      </c>
      <c r="U17" s="15"/>
      <c r="V17" s="15" t="str">
        <f>"－"</f>
        <v>－</v>
      </c>
      <c r="W17" s="12" t="s">
        <v>50</v>
      </c>
      <c r="X17" s="16" t="n">
        <f>23</f>
        <v>23.0</v>
      </c>
      <c r="Y17" s="17" t="n">
        <f>3</f>
        <v>3.0</v>
      </c>
      <c r="Z17" s="10" t="s">
        <v>51</v>
      </c>
    </row>
    <row r="18">
      <c r="A18" s="10" t="s">
        <v>46</v>
      </c>
      <c r="B18" s="10" t="s">
        <v>47</v>
      </c>
      <c r="C18" s="10" t="s">
        <v>85</v>
      </c>
      <c r="D18" s="11" t="n">
        <v>150.0</v>
      </c>
      <c r="E18" s="12" t="s">
        <v>61</v>
      </c>
      <c r="F18" s="13" t="s">
        <v>53</v>
      </c>
      <c r="G18" s="12" t="s">
        <v>61</v>
      </c>
      <c r="H18" s="13" t="s">
        <v>53</v>
      </c>
      <c r="I18" s="12"/>
      <c r="J18" s="13"/>
      <c r="K18" s="12" t="s">
        <v>61</v>
      </c>
      <c r="L18" s="13" t="s">
        <v>53</v>
      </c>
      <c r="M18" s="12"/>
      <c r="N18" s="13"/>
      <c r="O18" s="12" t="s">
        <v>61</v>
      </c>
      <c r="P18" s="13" t="s">
        <v>53</v>
      </c>
      <c r="Q18" s="14" t="n">
        <f>0.01</f>
        <v>0.01</v>
      </c>
      <c r="R18" s="15" t="n">
        <f>1</f>
        <v>1.0</v>
      </c>
      <c r="S18" s="15"/>
      <c r="T18" s="15" t="n">
        <f>10000</f>
        <v>10000.0</v>
      </c>
      <c r="U18" s="15"/>
      <c r="V18" s="15" t="str">
        <f>"－"</f>
        <v>－</v>
      </c>
      <c r="W18" s="12"/>
      <c r="X18" s="16" t="n">
        <f>1</f>
        <v>1.0</v>
      </c>
      <c r="Y18" s="17" t="n">
        <f>1</f>
        <v>1.0</v>
      </c>
      <c r="Z18" s="10" t="s">
        <v>86</v>
      </c>
    </row>
    <row r="19">
      <c r="A19" s="10" t="s">
        <v>46</v>
      </c>
      <c r="B19" s="10" t="s">
        <v>47</v>
      </c>
      <c r="C19" s="10" t="s">
        <v>85</v>
      </c>
      <c r="D19" s="11" t="n">
        <v>150.5</v>
      </c>
      <c r="E19" s="12" t="s">
        <v>68</v>
      </c>
      <c r="F19" s="13" t="s">
        <v>53</v>
      </c>
      <c r="G19" s="12" t="s">
        <v>68</v>
      </c>
      <c r="H19" s="13" t="s">
        <v>53</v>
      </c>
      <c r="I19" s="12"/>
      <c r="J19" s="13"/>
      <c r="K19" s="12" t="s">
        <v>68</v>
      </c>
      <c r="L19" s="13" t="s">
        <v>53</v>
      </c>
      <c r="M19" s="12"/>
      <c r="N19" s="13"/>
      <c r="O19" s="12" t="s">
        <v>68</v>
      </c>
      <c r="P19" s="13" t="s">
        <v>53</v>
      </c>
      <c r="Q19" s="14" t="n">
        <f>0.01</f>
        <v>0.01</v>
      </c>
      <c r="R19" s="15" t="n">
        <f>25</f>
        <v>25.0</v>
      </c>
      <c r="S19" s="15"/>
      <c r="T19" s="15" t="n">
        <f>250000</f>
        <v>250000.0</v>
      </c>
      <c r="U19" s="15"/>
      <c r="V19" s="15" t="str">
        <f>"－"</f>
        <v>－</v>
      </c>
      <c r="W19" s="12"/>
      <c r="X19" s="16" t="n">
        <f>25</f>
        <v>25.0</v>
      </c>
      <c r="Y19" s="17" t="n">
        <f>1</f>
        <v>1.0</v>
      </c>
      <c r="Z19" s="10" t="s">
        <v>86</v>
      </c>
    </row>
    <row r="20">
      <c r="A20" s="10" t="s">
        <v>46</v>
      </c>
      <c r="B20" s="10" t="s">
        <v>47</v>
      </c>
      <c r="C20" s="10" t="s">
        <v>85</v>
      </c>
      <c r="D20" s="11" t="n">
        <v>151.0</v>
      </c>
      <c r="E20" s="12" t="s">
        <v>58</v>
      </c>
      <c r="F20" s="13" t="s">
        <v>62</v>
      </c>
      <c r="G20" s="12" t="s">
        <v>58</v>
      </c>
      <c r="H20" s="13" t="s">
        <v>62</v>
      </c>
      <c r="I20" s="12"/>
      <c r="J20" s="13"/>
      <c r="K20" s="12" t="s">
        <v>65</v>
      </c>
      <c r="L20" s="13" t="s">
        <v>53</v>
      </c>
      <c r="M20" s="12"/>
      <c r="N20" s="13"/>
      <c r="O20" s="12" t="s">
        <v>68</v>
      </c>
      <c r="P20" s="13" t="s">
        <v>53</v>
      </c>
      <c r="Q20" s="14" t="n">
        <f>0.03</f>
        <v>0.03</v>
      </c>
      <c r="R20" s="15" t="n">
        <f>42</f>
        <v>42.0</v>
      </c>
      <c r="S20" s="15"/>
      <c r="T20" s="15" t="n">
        <f>1830000</f>
        <v>1830000.0</v>
      </c>
      <c r="U20" s="15"/>
      <c r="V20" s="15" t="str">
        <f>"－"</f>
        <v>－</v>
      </c>
      <c r="W20" s="12"/>
      <c r="X20" s="16" t="n">
        <f>21</f>
        <v>21.0</v>
      </c>
      <c r="Y20" s="17" t="n">
        <f>4</f>
        <v>4.0</v>
      </c>
      <c r="Z20" s="10" t="s">
        <v>86</v>
      </c>
    </row>
    <row r="21">
      <c r="A21" s="10" t="s">
        <v>46</v>
      </c>
      <c r="B21" s="10" t="s">
        <v>47</v>
      </c>
      <c r="C21" s="10" t="s">
        <v>85</v>
      </c>
      <c r="D21" s="11" t="n">
        <v>151.5</v>
      </c>
      <c r="E21" s="12" t="s">
        <v>58</v>
      </c>
      <c r="F21" s="13" t="s">
        <v>63</v>
      </c>
      <c r="G21" s="12" t="s">
        <v>58</v>
      </c>
      <c r="H21" s="13" t="s">
        <v>63</v>
      </c>
      <c r="I21" s="12"/>
      <c r="J21" s="13"/>
      <c r="K21" s="12" t="s">
        <v>73</v>
      </c>
      <c r="L21" s="13" t="s">
        <v>67</v>
      </c>
      <c r="M21" s="12"/>
      <c r="N21" s="13"/>
      <c r="O21" s="12" t="s">
        <v>73</v>
      </c>
      <c r="P21" s="13" t="s">
        <v>67</v>
      </c>
      <c r="Q21" s="14" t="n">
        <f>0.05</f>
        <v>0.05</v>
      </c>
      <c r="R21" s="15" t="n">
        <f>605</f>
        <v>605.0</v>
      </c>
      <c r="S21" s="15"/>
      <c r="T21" s="15" t="n">
        <f>24560000</f>
        <v>2.456E7</v>
      </c>
      <c r="U21" s="15"/>
      <c r="V21" s="15" t="str">
        <f>"－"</f>
        <v>－</v>
      </c>
      <c r="W21" s="12"/>
      <c r="X21" s="16" t="n">
        <f>341</f>
        <v>341.0</v>
      </c>
      <c r="Y21" s="17" t="n">
        <f>7</f>
        <v>7.0</v>
      </c>
      <c r="Z21" s="10" t="s">
        <v>86</v>
      </c>
    </row>
    <row r="22">
      <c r="A22" s="10" t="s">
        <v>46</v>
      </c>
      <c r="B22" s="10" t="s">
        <v>47</v>
      </c>
      <c r="C22" s="10" t="s">
        <v>85</v>
      </c>
      <c r="D22" s="11" t="n">
        <v>152.0</v>
      </c>
      <c r="E22" s="12" t="s">
        <v>61</v>
      </c>
      <c r="F22" s="13" t="s">
        <v>87</v>
      </c>
      <c r="G22" s="12" t="s">
        <v>61</v>
      </c>
      <c r="H22" s="13" t="s">
        <v>87</v>
      </c>
      <c r="I22" s="12"/>
      <c r="J22" s="13"/>
      <c r="K22" s="12" t="s">
        <v>82</v>
      </c>
      <c r="L22" s="13" t="s">
        <v>67</v>
      </c>
      <c r="M22" s="12"/>
      <c r="N22" s="13"/>
      <c r="O22" s="12" t="s">
        <v>82</v>
      </c>
      <c r="P22" s="13" t="s">
        <v>67</v>
      </c>
      <c r="Q22" s="14" t="n">
        <f>0.08</f>
        <v>0.08</v>
      </c>
      <c r="R22" s="15" t="n">
        <f>468</f>
        <v>468.0</v>
      </c>
      <c r="S22" s="15"/>
      <c r="T22" s="15" t="n">
        <f>33170000</f>
        <v>3.317E7</v>
      </c>
      <c r="U22" s="15"/>
      <c r="V22" s="15" t="str">
        <f>"－"</f>
        <v>－</v>
      </c>
      <c r="W22" s="12"/>
      <c r="X22" s="16" t="n">
        <f>217</f>
        <v>217.0</v>
      </c>
      <c r="Y22" s="17" t="n">
        <f>7</f>
        <v>7.0</v>
      </c>
      <c r="Z22" s="10" t="s">
        <v>86</v>
      </c>
    </row>
    <row r="23">
      <c r="A23" s="10" t="s">
        <v>46</v>
      </c>
      <c r="B23" s="10" t="s">
        <v>47</v>
      </c>
      <c r="C23" s="10" t="s">
        <v>85</v>
      </c>
      <c r="D23" s="11" t="n">
        <v>152.5</v>
      </c>
      <c r="E23" s="12" t="s">
        <v>88</v>
      </c>
      <c r="F23" s="13" t="s">
        <v>89</v>
      </c>
      <c r="G23" s="12" t="s">
        <v>88</v>
      </c>
      <c r="H23" s="13" t="s">
        <v>90</v>
      </c>
      <c r="I23" s="12"/>
      <c r="J23" s="13"/>
      <c r="K23" s="12" t="s">
        <v>82</v>
      </c>
      <c r="L23" s="13" t="s">
        <v>91</v>
      </c>
      <c r="M23" s="12"/>
      <c r="N23" s="13"/>
      <c r="O23" s="12" t="s">
        <v>82</v>
      </c>
      <c r="P23" s="13" t="s">
        <v>91</v>
      </c>
      <c r="Q23" s="14" t="n">
        <f>0.14</f>
        <v>0.14</v>
      </c>
      <c r="R23" s="15" t="n">
        <f>858</f>
        <v>858.0</v>
      </c>
      <c r="S23" s="15"/>
      <c r="T23" s="15" t="n">
        <f>97700000</f>
        <v>9.77E7</v>
      </c>
      <c r="U23" s="15"/>
      <c r="V23" s="15" t="str">
        <f>"－"</f>
        <v>－</v>
      </c>
      <c r="W23" s="12"/>
      <c r="X23" s="16" t="n">
        <f>540</f>
        <v>540.0</v>
      </c>
      <c r="Y23" s="17" t="n">
        <f>5</f>
        <v>5.0</v>
      </c>
      <c r="Z23" s="10" t="s">
        <v>86</v>
      </c>
    </row>
    <row r="24">
      <c r="A24" s="10" t="s">
        <v>46</v>
      </c>
      <c r="B24" s="10" t="s">
        <v>47</v>
      </c>
      <c r="C24" s="10" t="s">
        <v>85</v>
      </c>
      <c r="D24" s="11" t="n">
        <v>153.0</v>
      </c>
      <c r="E24" s="12" t="s">
        <v>68</v>
      </c>
      <c r="F24" s="13" t="s">
        <v>92</v>
      </c>
      <c r="G24" s="12" t="s">
        <v>68</v>
      </c>
      <c r="H24" s="13" t="s">
        <v>92</v>
      </c>
      <c r="I24" s="12" t="s">
        <v>73</v>
      </c>
      <c r="J24" s="13" t="s">
        <v>93</v>
      </c>
      <c r="K24" s="12" t="s">
        <v>82</v>
      </c>
      <c r="L24" s="13" t="s">
        <v>94</v>
      </c>
      <c r="M24" s="12" t="s">
        <v>73</v>
      </c>
      <c r="N24" s="13" t="s">
        <v>93</v>
      </c>
      <c r="O24" s="12" t="s">
        <v>82</v>
      </c>
      <c r="P24" s="13" t="s">
        <v>94</v>
      </c>
      <c r="Q24" s="14" t="n">
        <f>0.22</f>
        <v>0.22</v>
      </c>
      <c r="R24" s="15" t="n">
        <f>923</f>
        <v>923.0</v>
      </c>
      <c r="S24" s="15" t="n">
        <v>300.0</v>
      </c>
      <c r="T24" s="15" t="n">
        <f>208380000</f>
        <v>2.0838E8</v>
      </c>
      <c r="U24" s="15" t="n">
        <v>6.3E7</v>
      </c>
      <c r="V24" s="15" t="str">
        <f>"－"</f>
        <v>－</v>
      </c>
      <c r="W24" s="12"/>
      <c r="X24" s="16" t="n">
        <f>544</f>
        <v>544.0</v>
      </c>
      <c r="Y24" s="17" t="n">
        <f>4</f>
        <v>4.0</v>
      </c>
      <c r="Z24" s="10" t="s">
        <v>86</v>
      </c>
    </row>
    <row r="25">
      <c r="A25" s="10" t="s">
        <v>46</v>
      </c>
      <c r="B25" s="10" t="s">
        <v>47</v>
      </c>
      <c r="C25" s="10" t="s">
        <v>85</v>
      </c>
      <c r="D25" s="11" t="n">
        <v>153.5</v>
      </c>
      <c r="E25" s="12" t="s">
        <v>68</v>
      </c>
      <c r="F25" s="13" t="s">
        <v>95</v>
      </c>
      <c r="G25" s="12" t="s">
        <v>68</v>
      </c>
      <c r="H25" s="13" t="s">
        <v>95</v>
      </c>
      <c r="I25" s="12"/>
      <c r="J25" s="13"/>
      <c r="K25" s="12" t="s">
        <v>82</v>
      </c>
      <c r="L25" s="13" t="s">
        <v>89</v>
      </c>
      <c r="M25" s="12"/>
      <c r="N25" s="13"/>
      <c r="O25" s="12" t="s">
        <v>82</v>
      </c>
      <c r="P25" s="13" t="s">
        <v>89</v>
      </c>
      <c r="Q25" s="14" t="n">
        <f>0.41</f>
        <v>0.41</v>
      </c>
      <c r="R25" s="15" t="n">
        <f>347</f>
        <v>347.0</v>
      </c>
      <c r="S25" s="15"/>
      <c r="T25" s="15" t="n">
        <f>125450000</f>
        <v>1.2545E8</v>
      </c>
      <c r="U25" s="15"/>
      <c r="V25" s="15" t="str">
        <f>"－"</f>
        <v>－</v>
      </c>
      <c r="W25" s="12"/>
      <c r="X25" s="16" t="n">
        <f>280</f>
        <v>280.0</v>
      </c>
      <c r="Y25" s="17" t="n">
        <f>4</f>
        <v>4.0</v>
      </c>
      <c r="Z25" s="10" t="s">
        <v>86</v>
      </c>
    </row>
    <row r="26">
      <c r="A26" s="10" t="s">
        <v>46</v>
      </c>
      <c r="B26" s="10" t="s">
        <v>47</v>
      </c>
      <c r="C26" s="10" t="s">
        <v>85</v>
      </c>
      <c r="D26" s="11" t="n">
        <v>154.0</v>
      </c>
      <c r="E26" s="12" t="s">
        <v>82</v>
      </c>
      <c r="F26" s="13" t="s">
        <v>96</v>
      </c>
      <c r="G26" s="12" t="s">
        <v>82</v>
      </c>
      <c r="H26" s="13" t="s">
        <v>97</v>
      </c>
      <c r="I26" s="12"/>
      <c r="J26" s="13"/>
      <c r="K26" s="12" t="s">
        <v>82</v>
      </c>
      <c r="L26" s="13" t="s">
        <v>96</v>
      </c>
      <c r="M26" s="12"/>
      <c r="N26" s="13"/>
      <c r="O26" s="12" t="s">
        <v>82</v>
      </c>
      <c r="P26" s="13" t="s">
        <v>98</v>
      </c>
      <c r="Q26" s="14" t="n">
        <f>0.49</f>
        <v>0.49</v>
      </c>
      <c r="R26" s="15" t="n">
        <f>97</f>
        <v>97.0</v>
      </c>
      <c r="S26" s="15"/>
      <c r="T26" s="15" t="n">
        <f>48850000</f>
        <v>4.885E7</v>
      </c>
      <c r="U26" s="15"/>
      <c r="V26" s="15" t="str">
        <f>"－"</f>
        <v>－</v>
      </c>
      <c r="W26" s="12"/>
      <c r="X26" s="16" t="n">
        <f>73</f>
        <v>73.0</v>
      </c>
      <c r="Y26" s="17" t="n">
        <f>1</f>
        <v>1.0</v>
      </c>
      <c r="Z26" s="10" t="s">
        <v>86</v>
      </c>
    </row>
    <row r="27">
      <c r="A27" s="10" t="s">
        <v>46</v>
      </c>
      <c r="B27" s="10" t="s">
        <v>47</v>
      </c>
      <c r="C27" s="10" t="s">
        <v>99</v>
      </c>
      <c r="D27" s="11" t="n">
        <v>146.5</v>
      </c>
      <c r="E27" s="12" t="s">
        <v>68</v>
      </c>
      <c r="F27" s="13" t="s">
        <v>100</v>
      </c>
      <c r="G27" s="12" t="s">
        <v>68</v>
      </c>
      <c r="H27" s="13" t="s">
        <v>100</v>
      </c>
      <c r="I27" s="12"/>
      <c r="J27" s="13"/>
      <c r="K27" s="12" t="s">
        <v>68</v>
      </c>
      <c r="L27" s="13" t="s">
        <v>100</v>
      </c>
      <c r="M27" s="12"/>
      <c r="N27" s="13"/>
      <c r="O27" s="12" t="s">
        <v>68</v>
      </c>
      <c r="P27" s="13" t="s">
        <v>100</v>
      </c>
      <c r="Q27" s="14" t="n">
        <f>0.07</f>
        <v>0.07</v>
      </c>
      <c r="R27" s="15" t="n">
        <f>4</f>
        <v>4.0</v>
      </c>
      <c r="S27" s="15"/>
      <c r="T27" s="15" t="n">
        <f>280000</f>
        <v>280000.0</v>
      </c>
      <c r="U27" s="15"/>
      <c r="V27" s="15" t="str">
        <f>"－"</f>
        <v>－</v>
      </c>
      <c r="W27" s="12"/>
      <c r="X27" s="16" t="n">
        <f>6</f>
        <v>6.0</v>
      </c>
      <c r="Y27" s="17" t="n">
        <f>1</f>
        <v>1.0</v>
      </c>
      <c r="Z27" s="10" t="s">
        <v>101</v>
      </c>
    </row>
    <row r="28">
      <c r="A28" s="10" t="s">
        <v>46</v>
      </c>
      <c r="B28" s="10" t="s">
        <v>47</v>
      </c>
      <c r="C28" s="10" t="s">
        <v>99</v>
      </c>
      <c r="D28" s="11" t="n">
        <v>147.0</v>
      </c>
      <c r="E28" s="12" t="s">
        <v>88</v>
      </c>
      <c r="F28" s="13" t="s">
        <v>67</v>
      </c>
      <c r="G28" s="12" t="s">
        <v>88</v>
      </c>
      <c r="H28" s="13" t="s">
        <v>67</v>
      </c>
      <c r="I28" s="12"/>
      <c r="J28" s="13"/>
      <c r="K28" s="12" t="s">
        <v>88</v>
      </c>
      <c r="L28" s="13" t="s">
        <v>67</v>
      </c>
      <c r="M28" s="12"/>
      <c r="N28" s="13"/>
      <c r="O28" s="12" t="s">
        <v>68</v>
      </c>
      <c r="P28" s="13" t="s">
        <v>67</v>
      </c>
      <c r="Q28" s="14" t="n">
        <f>0.02</f>
        <v>0.02</v>
      </c>
      <c r="R28" s="15" t="n">
        <f>2</f>
        <v>2.0</v>
      </c>
      <c r="S28" s="15"/>
      <c r="T28" s="15" t="n">
        <f>40000</f>
        <v>40000.0</v>
      </c>
      <c r="U28" s="15"/>
      <c r="V28" s="15" t="str">
        <f>"－"</f>
        <v>－</v>
      </c>
      <c r="W28" s="12"/>
      <c r="X28" s="16" t="n">
        <f>4</f>
        <v>4.0</v>
      </c>
      <c r="Y28" s="17" t="n">
        <f>2</f>
        <v>2.0</v>
      </c>
      <c r="Z28" s="10" t="s">
        <v>101</v>
      </c>
    </row>
    <row r="29">
      <c r="A29" s="10" t="s">
        <v>46</v>
      </c>
      <c r="B29" s="10" t="s">
        <v>47</v>
      </c>
      <c r="C29" s="10" t="s">
        <v>99</v>
      </c>
      <c r="D29" s="11" t="n">
        <v>148.0</v>
      </c>
      <c r="E29" s="12"/>
      <c r="F29" s="13" t="s">
        <v>49</v>
      </c>
      <c r="G29" s="12"/>
      <c r="H29" s="13" t="s">
        <v>49</v>
      </c>
      <c r="I29" s="12"/>
      <c r="J29" s="13"/>
      <c r="K29" s="12"/>
      <c r="L29" s="13" t="s">
        <v>49</v>
      </c>
      <c r="M29" s="12"/>
      <c r="N29" s="13"/>
      <c r="O29" s="12"/>
      <c r="P29" s="13" t="s">
        <v>49</v>
      </c>
      <c r="Q29" s="14" t="str">
        <f>"－"</f>
        <v>－</v>
      </c>
      <c r="R29" s="15" t="str">
        <f>"－"</f>
        <v>－</v>
      </c>
      <c r="S29" s="15"/>
      <c r="T29" s="15" t="str">
        <f>"－"</f>
        <v>－</v>
      </c>
      <c r="U29" s="15"/>
      <c r="V29" s="15" t="str">
        <f>"－"</f>
        <v>－</v>
      </c>
      <c r="W29" s="12"/>
      <c r="X29" s="16" t="n">
        <f>2</f>
        <v>2.0</v>
      </c>
      <c r="Y29" s="17" t="str">
        <f>"－"</f>
        <v>－</v>
      </c>
      <c r="Z29" s="10" t="s">
        <v>101</v>
      </c>
    </row>
    <row r="30">
      <c r="A30" s="10" t="s">
        <v>46</v>
      </c>
      <c r="B30" s="10" t="s">
        <v>102</v>
      </c>
      <c r="C30" s="10" t="s">
        <v>48</v>
      </c>
      <c r="D30" s="11" t="n">
        <v>151.5</v>
      </c>
      <c r="E30" s="12" t="s">
        <v>61</v>
      </c>
      <c r="F30" s="13" t="s">
        <v>80</v>
      </c>
      <c r="G30" s="12" t="s">
        <v>61</v>
      </c>
      <c r="H30" s="13" t="s">
        <v>80</v>
      </c>
      <c r="I30" s="12"/>
      <c r="J30" s="13"/>
      <c r="K30" s="12" t="s">
        <v>61</v>
      </c>
      <c r="L30" s="13" t="s">
        <v>80</v>
      </c>
      <c r="M30" s="12"/>
      <c r="N30" s="13"/>
      <c r="O30" s="12" t="s">
        <v>61</v>
      </c>
      <c r="P30" s="13" t="s">
        <v>80</v>
      </c>
      <c r="Q30" s="14" t="n">
        <f>0.95</f>
        <v>0.95</v>
      </c>
      <c r="R30" s="15" t="n">
        <f>3</f>
        <v>3.0</v>
      </c>
      <c r="S30" s="15"/>
      <c r="T30" s="15" t="n">
        <f>2850000</f>
        <v>2850000.0</v>
      </c>
      <c r="U30" s="15"/>
      <c r="V30" s="15" t="n">
        <f>3</f>
        <v>3.0</v>
      </c>
      <c r="W30" s="12" t="s">
        <v>50</v>
      </c>
      <c r="X30" s="16" t="str">
        <f>"－"</f>
        <v>－</v>
      </c>
      <c r="Y30" s="17" t="n">
        <f>1</f>
        <v>1.0</v>
      </c>
      <c r="Z30" s="10" t="s">
        <v>51</v>
      </c>
    </row>
    <row r="31">
      <c r="A31" s="10" t="s">
        <v>46</v>
      </c>
      <c r="B31" s="10" t="s">
        <v>102</v>
      </c>
      <c r="C31" s="10" t="s">
        <v>48</v>
      </c>
      <c r="D31" s="11" t="n">
        <v>152.0</v>
      </c>
      <c r="E31" s="12" t="s">
        <v>58</v>
      </c>
      <c r="F31" s="13" t="s">
        <v>103</v>
      </c>
      <c r="G31" s="12" t="s">
        <v>68</v>
      </c>
      <c r="H31" s="13" t="s">
        <v>104</v>
      </c>
      <c r="I31" s="12"/>
      <c r="J31" s="13"/>
      <c r="K31" s="12" t="s">
        <v>58</v>
      </c>
      <c r="L31" s="13" t="s">
        <v>103</v>
      </c>
      <c r="M31" s="12"/>
      <c r="N31" s="13"/>
      <c r="O31" s="12" t="s">
        <v>68</v>
      </c>
      <c r="P31" s="13" t="s">
        <v>104</v>
      </c>
      <c r="Q31" s="14" t="n">
        <f>0.84</f>
        <v>0.84</v>
      </c>
      <c r="R31" s="15" t="n">
        <f>10</f>
        <v>10.0</v>
      </c>
      <c r="S31" s="15"/>
      <c r="T31" s="15" t="n">
        <f>10520000</f>
        <v>1.052E7</v>
      </c>
      <c r="U31" s="15"/>
      <c r="V31" s="15" t="n">
        <f>65</f>
        <v>65.0</v>
      </c>
      <c r="W31" s="12" t="s">
        <v>50</v>
      </c>
      <c r="X31" s="16" t="str">
        <f>"－"</f>
        <v>－</v>
      </c>
      <c r="Y31" s="17" t="n">
        <f>4</f>
        <v>4.0</v>
      </c>
      <c r="Z31" s="10" t="s">
        <v>51</v>
      </c>
    </row>
    <row r="32">
      <c r="A32" s="10" t="s">
        <v>46</v>
      </c>
      <c r="B32" s="10" t="s">
        <v>102</v>
      </c>
      <c r="C32" s="10" t="s">
        <v>48</v>
      </c>
      <c r="D32" s="11" t="n">
        <v>152.5</v>
      </c>
      <c r="E32" s="12" t="s">
        <v>77</v>
      </c>
      <c r="F32" s="13" t="s">
        <v>84</v>
      </c>
      <c r="G32" s="12" t="s">
        <v>73</v>
      </c>
      <c r="H32" s="13" t="s">
        <v>105</v>
      </c>
      <c r="I32" s="12" t="s">
        <v>106</v>
      </c>
      <c r="J32" s="13" t="s">
        <v>71</v>
      </c>
      <c r="K32" s="12" t="s">
        <v>61</v>
      </c>
      <c r="L32" s="13" t="s">
        <v>63</v>
      </c>
      <c r="M32" s="12" t="s">
        <v>54</v>
      </c>
      <c r="N32" s="13" t="s">
        <v>107</v>
      </c>
      <c r="O32" s="12" t="s">
        <v>73</v>
      </c>
      <c r="P32" s="13" t="s">
        <v>105</v>
      </c>
      <c r="Q32" s="14" t="n">
        <f>0.45</f>
        <v>0.45</v>
      </c>
      <c r="R32" s="15" t="n">
        <f>3410</f>
        <v>3410.0</v>
      </c>
      <c r="S32" s="15" t="n">
        <v>93.0</v>
      </c>
      <c r="T32" s="15" t="n">
        <f>955590000</f>
        <v>9.5559E8</v>
      </c>
      <c r="U32" s="15" t="n">
        <v>2.556E7</v>
      </c>
      <c r="V32" s="15" t="n">
        <f>1428</f>
        <v>1428.0</v>
      </c>
      <c r="W32" s="12" t="s">
        <v>50</v>
      </c>
      <c r="X32" s="16" t="str">
        <f>"－"</f>
        <v>－</v>
      </c>
      <c r="Y32" s="17" t="n">
        <f>16</f>
        <v>16.0</v>
      </c>
      <c r="Z32" s="10" t="s">
        <v>51</v>
      </c>
    </row>
    <row r="33">
      <c r="A33" s="10" t="s">
        <v>46</v>
      </c>
      <c r="B33" s="10" t="s">
        <v>102</v>
      </c>
      <c r="C33" s="10" t="s">
        <v>48</v>
      </c>
      <c r="D33" s="11" t="n">
        <v>153.0</v>
      </c>
      <c r="E33" s="12" t="s">
        <v>52</v>
      </c>
      <c r="F33" s="13" t="s">
        <v>71</v>
      </c>
      <c r="G33" s="12" t="s">
        <v>82</v>
      </c>
      <c r="H33" s="13" t="s">
        <v>108</v>
      </c>
      <c r="I33" s="12" t="s">
        <v>52</v>
      </c>
      <c r="J33" s="13" t="s">
        <v>109</v>
      </c>
      <c r="K33" s="12" t="s">
        <v>61</v>
      </c>
      <c r="L33" s="13" t="s">
        <v>60</v>
      </c>
      <c r="M33" s="12" t="s">
        <v>66</v>
      </c>
      <c r="N33" s="13" t="s">
        <v>110</v>
      </c>
      <c r="O33" s="12" t="s">
        <v>82</v>
      </c>
      <c r="P33" s="13" t="s">
        <v>108</v>
      </c>
      <c r="Q33" s="14" t="n">
        <f>0.23</f>
        <v>0.23</v>
      </c>
      <c r="R33" s="15" t="n">
        <f>8555</f>
        <v>8555.0</v>
      </c>
      <c r="S33" s="15" t="n">
        <v>187.0</v>
      </c>
      <c r="T33" s="15" t="n">
        <f>1303085000</f>
        <v>1.303085E9</v>
      </c>
      <c r="U33" s="15" t="n">
        <v>3.9335E7</v>
      </c>
      <c r="V33" s="15" t="n">
        <f>1750</f>
        <v>1750.0</v>
      </c>
      <c r="W33" s="12" t="s">
        <v>50</v>
      </c>
      <c r="X33" s="16" t="str">
        <f>"－"</f>
        <v>－</v>
      </c>
      <c r="Y33" s="17" t="n">
        <f>18</f>
        <v>18.0</v>
      </c>
      <c r="Z33" s="10" t="s">
        <v>51</v>
      </c>
    </row>
    <row r="34">
      <c r="A34" s="10" t="s">
        <v>46</v>
      </c>
      <c r="B34" s="10" t="s">
        <v>102</v>
      </c>
      <c r="C34" s="10" t="s">
        <v>48</v>
      </c>
      <c r="D34" s="11" t="n">
        <v>153.5</v>
      </c>
      <c r="E34" s="12" t="s">
        <v>52</v>
      </c>
      <c r="F34" s="13" t="s">
        <v>111</v>
      </c>
      <c r="G34" s="12" t="s">
        <v>82</v>
      </c>
      <c r="H34" s="13" t="s">
        <v>112</v>
      </c>
      <c r="I34" s="12" t="s">
        <v>52</v>
      </c>
      <c r="J34" s="13" t="s">
        <v>113</v>
      </c>
      <c r="K34" s="12" t="s">
        <v>64</v>
      </c>
      <c r="L34" s="13" t="s">
        <v>67</v>
      </c>
      <c r="M34" s="12" t="s">
        <v>64</v>
      </c>
      <c r="N34" s="13" t="s">
        <v>59</v>
      </c>
      <c r="O34" s="12" t="s">
        <v>82</v>
      </c>
      <c r="P34" s="13" t="s">
        <v>112</v>
      </c>
      <c r="Q34" s="14" t="n">
        <f>0.09</f>
        <v>0.09</v>
      </c>
      <c r="R34" s="15" t="n">
        <f>6567</f>
        <v>6567.0</v>
      </c>
      <c r="S34" s="15" t="n">
        <v>500.0</v>
      </c>
      <c r="T34" s="15" t="n">
        <f>568245000</f>
        <v>5.68245E8</v>
      </c>
      <c r="U34" s="15" t="n">
        <v>7.2375E7</v>
      </c>
      <c r="V34" s="15" t="n">
        <f>1156</f>
        <v>1156.0</v>
      </c>
      <c r="W34" s="12" t="s">
        <v>50</v>
      </c>
      <c r="X34" s="16" t="str">
        <f>"－"</f>
        <v>－</v>
      </c>
      <c r="Y34" s="17" t="n">
        <f>18</f>
        <v>18.0</v>
      </c>
      <c r="Z34" s="10" t="s">
        <v>51</v>
      </c>
    </row>
    <row r="35">
      <c r="A35" s="10" t="s">
        <v>46</v>
      </c>
      <c r="B35" s="10" t="s">
        <v>102</v>
      </c>
      <c r="C35" s="10" t="s">
        <v>48</v>
      </c>
      <c r="D35" s="11" t="n">
        <v>154.0</v>
      </c>
      <c r="E35" s="12" t="s">
        <v>52</v>
      </c>
      <c r="F35" s="13" t="s">
        <v>91</v>
      </c>
      <c r="G35" s="12" t="s">
        <v>52</v>
      </c>
      <c r="H35" s="13" t="s">
        <v>94</v>
      </c>
      <c r="I35" s="12" t="s">
        <v>52</v>
      </c>
      <c r="J35" s="13" t="s">
        <v>94</v>
      </c>
      <c r="K35" s="12" t="s">
        <v>64</v>
      </c>
      <c r="L35" s="13" t="s">
        <v>53</v>
      </c>
      <c r="M35" s="12" t="s">
        <v>58</v>
      </c>
      <c r="N35" s="13" t="s">
        <v>114</v>
      </c>
      <c r="O35" s="12" t="s">
        <v>82</v>
      </c>
      <c r="P35" s="13" t="s">
        <v>100</v>
      </c>
      <c r="Q35" s="14" t="n">
        <f>0.03</f>
        <v>0.03</v>
      </c>
      <c r="R35" s="15" t="n">
        <f>1901</f>
        <v>1901.0</v>
      </c>
      <c r="S35" s="15" t="n">
        <v>275.0</v>
      </c>
      <c r="T35" s="15" t="n">
        <f>84135000</f>
        <v>8.4135E7</v>
      </c>
      <c r="U35" s="15" t="n">
        <v>1.3575E7</v>
      </c>
      <c r="V35" s="15" t="n">
        <f>825</f>
        <v>825.0</v>
      </c>
      <c r="W35" s="12" t="s">
        <v>50</v>
      </c>
      <c r="X35" s="16" t="str">
        <f>"－"</f>
        <v>－</v>
      </c>
      <c r="Y35" s="17" t="n">
        <f>12</f>
        <v>12.0</v>
      </c>
      <c r="Z35" s="10" t="s">
        <v>51</v>
      </c>
    </row>
    <row r="36">
      <c r="A36" s="10" t="s">
        <v>46</v>
      </c>
      <c r="B36" s="10" t="s">
        <v>102</v>
      </c>
      <c r="C36" s="10" t="s">
        <v>48</v>
      </c>
      <c r="D36" s="11" t="n">
        <v>154.5</v>
      </c>
      <c r="E36" s="12" t="s">
        <v>52</v>
      </c>
      <c r="F36" s="13" t="s">
        <v>60</v>
      </c>
      <c r="G36" s="12" t="s">
        <v>52</v>
      </c>
      <c r="H36" s="13" t="s">
        <v>91</v>
      </c>
      <c r="I36" s="12" t="s">
        <v>58</v>
      </c>
      <c r="J36" s="13" t="s">
        <v>57</v>
      </c>
      <c r="K36" s="12" t="s">
        <v>106</v>
      </c>
      <c r="L36" s="13" t="s">
        <v>53</v>
      </c>
      <c r="M36" s="12" t="s">
        <v>58</v>
      </c>
      <c r="N36" s="13" t="s">
        <v>57</v>
      </c>
      <c r="O36" s="12" t="s">
        <v>82</v>
      </c>
      <c r="P36" s="13" t="s">
        <v>53</v>
      </c>
      <c r="Q36" s="14" t="n">
        <f>0.02</f>
        <v>0.02</v>
      </c>
      <c r="R36" s="15" t="n">
        <f>928</f>
        <v>928.0</v>
      </c>
      <c r="S36" s="15" t="n">
        <v>233.0</v>
      </c>
      <c r="T36" s="15" t="n">
        <f>13945000</f>
        <v>1.3945E7</v>
      </c>
      <c r="U36" s="15" t="n">
        <v>1165000.0</v>
      </c>
      <c r="V36" s="15" t="str">
        <f>"－"</f>
        <v>－</v>
      </c>
      <c r="W36" s="12" t="s">
        <v>50</v>
      </c>
      <c r="X36" s="16" t="n">
        <f>510</f>
        <v>510.0</v>
      </c>
      <c r="Y36" s="17" t="n">
        <f>6</f>
        <v>6.0</v>
      </c>
      <c r="Z36" s="10" t="s">
        <v>51</v>
      </c>
    </row>
    <row r="37">
      <c r="A37" s="10" t="s">
        <v>46</v>
      </c>
      <c r="B37" s="10" t="s">
        <v>102</v>
      </c>
      <c r="C37" s="10" t="s">
        <v>48</v>
      </c>
      <c r="D37" s="11" t="n">
        <v>155.0</v>
      </c>
      <c r="E37" s="12" t="s">
        <v>52</v>
      </c>
      <c r="F37" s="13" t="s">
        <v>67</v>
      </c>
      <c r="G37" s="12" t="s">
        <v>52</v>
      </c>
      <c r="H37" s="13" t="s">
        <v>67</v>
      </c>
      <c r="I37" s="12"/>
      <c r="J37" s="13"/>
      <c r="K37" s="12" t="s">
        <v>52</v>
      </c>
      <c r="L37" s="13" t="s">
        <v>67</v>
      </c>
      <c r="M37" s="12"/>
      <c r="N37" s="13"/>
      <c r="O37" s="12" t="s">
        <v>52</v>
      </c>
      <c r="P37" s="13" t="s">
        <v>67</v>
      </c>
      <c r="Q37" s="14" t="n">
        <f>0.02</f>
        <v>0.02</v>
      </c>
      <c r="R37" s="15" t="n">
        <f>12</f>
        <v>12.0</v>
      </c>
      <c r="S37" s="15"/>
      <c r="T37" s="15" t="n">
        <f>240000</f>
        <v>240000.0</v>
      </c>
      <c r="U37" s="15"/>
      <c r="V37" s="15" t="str">
        <f>"－"</f>
        <v>－</v>
      </c>
      <c r="W37" s="12" t="s">
        <v>50</v>
      </c>
      <c r="X37" s="16" t="n">
        <f>16</f>
        <v>16.0</v>
      </c>
      <c r="Y37" s="17" t="n">
        <f>1</f>
        <v>1.0</v>
      </c>
      <c r="Z37" s="10" t="s">
        <v>51</v>
      </c>
    </row>
    <row r="38">
      <c r="A38" s="10" t="s">
        <v>46</v>
      </c>
      <c r="B38" s="10" t="s">
        <v>102</v>
      </c>
      <c r="C38" s="10" t="s">
        <v>85</v>
      </c>
      <c r="D38" s="11" t="n">
        <v>153.0</v>
      </c>
      <c r="E38" s="12" t="s">
        <v>56</v>
      </c>
      <c r="F38" s="13" t="s">
        <v>89</v>
      </c>
      <c r="G38" s="12" t="s">
        <v>73</v>
      </c>
      <c r="H38" s="13" t="s">
        <v>115</v>
      </c>
      <c r="I38" s="12" t="s">
        <v>82</v>
      </c>
      <c r="J38" s="13" t="s">
        <v>116</v>
      </c>
      <c r="K38" s="12" t="s">
        <v>88</v>
      </c>
      <c r="L38" s="13" t="s">
        <v>69</v>
      </c>
      <c r="M38" s="12" t="s">
        <v>56</v>
      </c>
      <c r="N38" s="13" t="s">
        <v>69</v>
      </c>
      <c r="O38" s="12" t="s">
        <v>73</v>
      </c>
      <c r="P38" s="13" t="s">
        <v>115</v>
      </c>
      <c r="Q38" s="14" t="n">
        <f>0.38</f>
        <v>0.38</v>
      </c>
      <c r="R38" s="15" t="n">
        <f>338</f>
        <v>338.0</v>
      </c>
      <c r="S38" s="15" t="n">
        <v>250.0</v>
      </c>
      <c r="T38" s="15" t="n">
        <f>171590000</f>
        <v>1.7159E8</v>
      </c>
      <c r="U38" s="15" t="n">
        <v>1.475E8</v>
      </c>
      <c r="V38" s="15" t="str">
        <f>"－"</f>
        <v>－</v>
      </c>
      <c r="W38" s="12"/>
      <c r="X38" s="16" t="n">
        <f>91</f>
        <v>91.0</v>
      </c>
      <c r="Y38" s="17" t="n">
        <f>4</f>
        <v>4.0</v>
      </c>
      <c r="Z38" s="10" t="s">
        <v>86</v>
      </c>
    </row>
    <row r="39">
      <c r="A39" s="10" t="s">
        <v>46</v>
      </c>
      <c r="B39" s="10" t="s">
        <v>102</v>
      </c>
      <c r="C39" s="10" t="s">
        <v>85</v>
      </c>
      <c r="D39" s="11" t="n">
        <v>153.5</v>
      </c>
      <c r="E39" s="12" t="s">
        <v>56</v>
      </c>
      <c r="F39" s="13" t="s">
        <v>117</v>
      </c>
      <c r="G39" s="12" t="s">
        <v>82</v>
      </c>
      <c r="H39" s="13" t="s">
        <v>118</v>
      </c>
      <c r="I39" s="12" t="s">
        <v>82</v>
      </c>
      <c r="J39" s="13" t="s">
        <v>119</v>
      </c>
      <c r="K39" s="12" t="s">
        <v>88</v>
      </c>
      <c r="L39" s="13" t="s">
        <v>120</v>
      </c>
      <c r="M39" s="12" t="s">
        <v>56</v>
      </c>
      <c r="N39" s="13" t="s">
        <v>120</v>
      </c>
      <c r="O39" s="12" t="s">
        <v>82</v>
      </c>
      <c r="P39" s="13" t="s">
        <v>118</v>
      </c>
      <c r="Q39" s="14" t="n">
        <f>0.41</f>
        <v>0.41</v>
      </c>
      <c r="R39" s="15" t="n">
        <f>922</f>
        <v>922.0</v>
      </c>
      <c r="S39" s="15" t="n">
        <v>500.0</v>
      </c>
      <c r="T39" s="15" t="n">
        <f>377330000</f>
        <v>3.7733E8</v>
      </c>
      <c r="U39" s="15" t="n">
        <v>1.88E8</v>
      </c>
      <c r="V39" s="15" t="str">
        <f>"－"</f>
        <v>－</v>
      </c>
      <c r="W39" s="12"/>
      <c r="X39" s="16" t="n">
        <f>338</f>
        <v>338.0</v>
      </c>
      <c r="Y39" s="17" t="n">
        <f>6</f>
        <v>6.0</v>
      </c>
      <c r="Z39" s="10" t="s">
        <v>86</v>
      </c>
    </row>
    <row r="40">
      <c r="A40" s="10" t="s">
        <v>46</v>
      </c>
      <c r="B40" s="10" t="s">
        <v>102</v>
      </c>
      <c r="C40" s="10" t="s">
        <v>85</v>
      </c>
      <c r="D40" s="11" t="n">
        <v>154.0</v>
      </c>
      <c r="E40" s="12" t="s">
        <v>65</v>
      </c>
      <c r="F40" s="13" t="s">
        <v>120</v>
      </c>
      <c r="G40" s="12" t="s">
        <v>82</v>
      </c>
      <c r="H40" s="13" t="s">
        <v>121</v>
      </c>
      <c r="I40" s="12" t="s">
        <v>82</v>
      </c>
      <c r="J40" s="13" t="s">
        <v>122</v>
      </c>
      <c r="K40" s="12" t="s">
        <v>65</v>
      </c>
      <c r="L40" s="13" t="s">
        <v>120</v>
      </c>
      <c r="M40" s="12" t="s">
        <v>56</v>
      </c>
      <c r="N40" s="13" t="s">
        <v>91</v>
      </c>
      <c r="O40" s="12" t="s">
        <v>82</v>
      </c>
      <c r="P40" s="13" t="s">
        <v>95</v>
      </c>
      <c r="Q40" s="14" t="n">
        <f>0.31</f>
        <v>0.31</v>
      </c>
      <c r="R40" s="15" t="n">
        <f>604</f>
        <v>604.0</v>
      </c>
      <c r="S40" s="15" t="n">
        <v>250.0</v>
      </c>
      <c r="T40" s="15" t="n">
        <f>168760000</f>
        <v>1.6876E8</v>
      </c>
      <c r="U40" s="15" t="n">
        <v>5.85E7</v>
      </c>
      <c r="V40" s="15" t="str">
        <f>"－"</f>
        <v>－</v>
      </c>
      <c r="W40" s="12"/>
      <c r="X40" s="16" t="n">
        <f>269</f>
        <v>269.0</v>
      </c>
      <c r="Y40" s="17" t="n">
        <f>5</f>
        <v>5.0</v>
      </c>
      <c r="Z40" s="10" t="s">
        <v>86</v>
      </c>
    </row>
    <row r="41">
      <c r="A41" s="10" t="s">
        <v>46</v>
      </c>
      <c r="B41" s="10" t="s">
        <v>102</v>
      </c>
      <c r="C41" s="10" t="s">
        <v>85</v>
      </c>
      <c r="D41" s="11" t="n">
        <v>154.5</v>
      </c>
      <c r="E41" s="12" t="s">
        <v>88</v>
      </c>
      <c r="F41" s="13" t="s">
        <v>67</v>
      </c>
      <c r="G41" s="12" t="s">
        <v>82</v>
      </c>
      <c r="H41" s="13" t="s">
        <v>70</v>
      </c>
      <c r="I41" s="12" t="s">
        <v>82</v>
      </c>
      <c r="J41" s="13" t="s">
        <v>107</v>
      </c>
      <c r="K41" s="12" t="s">
        <v>88</v>
      </c>
      <c r="L41" s="13" t="s">
        <v>67</v>
      </c>
      <c r="M41" s="12" t="s">
        <v>83</v>
      </c>
      <c r="N41" s="13" t="s">
        <v>123</v>
      </c>
      <c r="O41" s="12" t="s">
        <v>82</v>
      </c>
      <c r="P41" s="13" t="s">
        <v>124</v>
      </c>
      <c r="Q41" s="14" t="n">
        <f>0.17</f>
        <v>0.17</v>
      </c>
      <c r="R41" s="15" t="n">
        <f>724</f>
        <v>724.0</v>
      </c>
      <c r="S41" s="15" t="n">
        <v>460.0</v>
      </c>
      <c r="T41" s="15" t="n">
        <f>154130000</f>
        <v>1.5413E8</v>
      </c>
      <c r="U41" s="15" t="n">
        <v>1.02E8</v>
      </c>
      <c r="V41" s="15" t="str">
        <f>"－"</f>
        <v>－</v>
      </c>
      <c r="W41" s="12"/>
      <c r="X41" s="16" t="n">
        <f>383</f>
        <v>383.0</v>
      </c>
      <c r="Y41" s="17" t="n">
        <f>5</f>
        <v>5.0</v>
      </c>
      <c r="Z41" s="10" t="s">
        <v>86</v>
      </c>
    </row>
    <row r="42">
      <c r="A42" s="10" t="s">
        <v>46</v>
      </c>
      <c r="B42" s="10" t="s">
        <v>102</v>
      </c>
      <c r="C42" s="10" t="s">
        <v>85</v>
      </c>
      <c r="D42" s="11" t="n">
        <v>155.0</v>
      </c>
      <c r="E42" s="12" t="s">
        <v>65</v>
      </c>
      <c r="F42" s="13" t="s">
        <v>67</v>
      </c>
      <c r="G42" s="12" t="s">
        <v>82</v>
      </c>
      <c r="H42" s="13" t="s">
        <v>107</v>
      </c>
      <c r="I42" s="12" t="s">
        <v>82</v>
      </c>
      <c r="J42" s="13" t="s">
        <v>125</v>
      </c>
      <c r="K42" s="12" t="s">
        <v>65</v>
      </c>
      <c r="L42" s="13" t="s">
        <v>67</v>
      </c>
      <c r="M42" s="12" t="s">
        <v>83</v>
      </c>
      <c r="N42" s="13" t="s">
        <v>91</v>
      </c>
      <c r="O42" s="12" t="s">
        <v>82</v>
      </c>
      <c r="P42" s="13" t="s">
        <v>126</v>
      </c>
      <c r="Q42" s="14" t="n">
        <f>0.09</f>
        <v>0.09</v>
      </c>
      <c r="R42" s="15" t="n">
        <f>580</f>
        <v>580.0</v>
      </c>
      <c r="S42" s="15" t="n">
        <v>160.0</v>
      </c>
      <c r="T42" s="15" t="n">
        <f>60550000</f>
        <v>6.055E7</v>
      </c>
      <c r="U42" s="15" t="n">
        <v>1.72E7</v>
      </c>
      <c r="V42" s="15" t="str">
        <f>"－"</f>
        <v>－</v>
      </c>
      <c r="W42" s="12"/>
      <c r="X42" s="16" t="n">
        <f>289</f>
        <v>289.0</v>
      </c>
      <c r="Y42" s="17" t="n">
        <f>5</f>
        <v>5.0</v>
      </c>
      <c r="Z42" s="10" t="s">
        <v>86</v>
      </c>
    </row>
    <row r="43">
      <c r="A43" s="10" t="s">
        <v>46</v>
      </c>
      <c r="B43" s="10" t="s">
        <v>102</v>
      </c>
      <c r="C43" s="10" t="s">
        <v>85</v>
      </c>
      <c r="D43" s="11" t="n">
        <v>155.5</v>
      </c>
      <c r="E43" s="12" t="s">
        <v>68</v>
      </c>
      <c r="F43" s="13" t="s">
        <v>67</v>
      </c>
      <c r="G43" s="12" t="s">
        <v>82</v>
      </c>
      <c r="H43" s="13" t="s">
        <v>111</v>
      </c>
      <c r="I43" s="12" t="s">
        <v>68</v>
      </c>
      <c r="J43" s="13" t="s">
        <v>60</v>
      </c>
      <c r="K43" s="12" t="s">
        <v>68</v>
      </c>
      <c r="L43" s="13" t="s">
        <v>67</v>
      </c>
      <c r="M43" s="12" t="s">
        <v>83</v>
      </c>
      <c r="N43" s="13" t="s">
        <v>59</v>
      </c>
      <c r="O43" s="12" t="s">
        <v>82</v>
      </c>
      <c r="P43" s="13" t="s">
        <v>117</v>
      </c>
      <c r="Q43" s="14" t="n">
        <f>0.07</f>
        <v>0.07</v>
      </c>
      <c r="R43" s="15" t="n">
        <f>340</f>
        <v>340.0</v>
      </c>
      <c r="S43" s="15" t="n">
        <v>80.0</v>
      </c>
      <c r="T43" s="15" t="n">
        <f>16700000</f>
        <v>1.67E7</v>
      </c>
      <c r="U43" s="15" t="n">
        <v>3200000.0</v>
      </c>
      <c r="V43" s="15" t="str">
        <f>"－"</f>
        <v>－</v>
      </c>
      <c r="W43" s="12"/>
      <c r="X43" s="16" t="n">
        <f>213</f>
        <v>213.0</v>
      </c>
      <c r="Y43" s="17" t="n">
        <f>4</f>
        <v>4.0</v>
      </c>
      <c r="Z43" s="10" t="s">
        <v>86</v>
      </c>
    </row>
    <row r="44">
      <c r="A44" s="10" t="s">
        <v>46</v>
      </c>
      <c r="B44" s="10" t="s">
        <v>102</v>
      </c>
      <c r="C44" s="10" t="s">
        <v>85</v>
      </c>
      <c r="D44" s="11" t="n">
        <v>156.0</v>
      </c>
      <c r="E44" s="12" t="s">
        <v>73</v>
      </c>
      <c r="F44" s="13" t="s">
        <v>81</v>
      </c>
      <c r="G44" s="12" t="s">
        <v>82</v>
      </c>
      <c r="H44" s="13" t="s">
        <v>62</v>
      </c>
      <c r="I44" s="12"/>
      <c r="J44" s="13"/>
      <c r="K44" s="12" t="s">
        <v>82</v>
      </c>
      <c r="L44" s="13" t="s">
        <v>59</v>
      </c>
      <c r="M44" s="12"/>
      <c r="N44" s="13"/>
      <c r="O44" s="12" t="s">
        <v>82</v>
      </c>
      <c r="P44" s="13" t="s">
        <v>91</v>
      </c>
      <c r="Q44" s="14" t="n">
        <f>0.05</f>
        <v>0.05</v>
      </c>
      <c r="R44" s="15" t="n">
        <f>186</f>
        <v>186.0</v>
      </c>
      <c r="S44" s="15"/>
      <c r="T44" s="15" t="n">
        <f>8790000</f>
        <v>8790000.0</v>
      </c>
      <c r="U44" s="15"/>
      <c r="V44" s="15" t="str">
        <f>"－"</f>
        <v>－</v>
      </c>
      <c r="W44" s="12"/>
      <c r="X44" s="16" t="n">
        <f>167</f>
        <v>167.0</v>
      </c>
      <c r="Y44" s="17" t="n">
        <f>2</f>
        <v>2.0</v>
      </c>
      <c r="Z44" s="10" t="s">
        <v>86</v>
      </c>
    </row>
    <row r="45">
      <c r="A45" s="10" t="s">
        <v>46</v>
      </c>
      <c r="B45" s="10" t="s">
        <v>102</v>
      </c>
      <c r="C45" s="10" t="s">
        <v>85</v>
      </c>
      <c r="D45" s="11" t="n">
        <v>156.5</v>
      </c>
      <c r="E45" s="12" t="s">
        <v>58</v>
      </c>
      <c r="F45" s="13" t="s">
        <v>53</v>
      </c>
      <c r="G45" s="12" t="s">
        <v>82</v>
      </c>
      <c r="H45" s="13" t="s">
        <v>59</v>
      </c>
      <c r="I45" s="12"/>
      <c r="J45" s="13"/>
      <c r="K45" s="12" t="s">
        <v>58</v>
      </c>
      <c r="L45" s="13" t="s">
        <v>53</v>
      </c>
      <c r="M45" s="12"/>
      <c r="N45" s="13"/>
      <c r="O45" s="12" t="s">
        <v>82</v>
      </c>
      <c r="P45" s="13" t="s">
        <v>59</v>
      </c>
      <c r="Q45" s="14" t="n">
        <f>0.02</f>
        <v>0.02</v>
      </c>
      <c r="R45" s="15" t="n">
        <f>51</f>
        <v>51.0</v>
      </c>
      <c r="S45" s="15"/>
      <c r="T45" s="15" t="n">
        <f>1260000</f>
        <v>1260000.0</v>
      </c>
      <c r="U45" s="15"/>
      <c r="V45" s="15" t="str">
        <f>"－"</f>
        <v>－</v>
      </c>
      <c r="W45" s="12"/>
      <c r="X45" s="16" t="n">
        <f>10</f>
        <v>10.0</v>
      </c>
      <c r="Y45" s="17" t="n">
        <f>2</f>
        <v>2.0</v>
      </c>
      <c r="Z45" s="10" t="s">
        <v>86</v>
      </c>
    </row>
  </sheetData>
  <mergeCells count="30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V1:Z1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5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2019-03-19T12:09:36Z</dcterms:modified>
</cp:coreProperties>
</file>