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&#65279;<?xml version="1.0" encoding="utf-8" standalone="yes"?>
<Relationships xmlns="http://schemas.openxmlformats.org/package/2006/relationships">
  <Relationship Id="rId1" Target="xl/workbook.xml" Type="http://schemas.openxmlformats.org/officeDocument/2006/relationships/officeDocument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45" windowWidth="15990" xWindow="7980" yWindow="315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<sst xmlns="http://schemas.openxmlformats.org/spreadsheetml/2006/main" count="927" uniqueCount="266">
  <si>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</si>
  <si>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</si>
  <si>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</si>
  <si>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</si>
  <si>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</si>
  <si>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</si>
  <si>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</si>
  <si>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</si>
  <si>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</si>
  <si>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</si>
  <si>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</si>
  <si>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</si>
  <si>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</si>
  <si>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</si>
  <si>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</si>
  <si>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</si>
  <si>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</si>
  <si>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</si>
  <si>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</si>
  <si>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</si>
  <si>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</si>
  <si>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</si>
  <si>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</si>
  <si>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</si>
  <si>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</si>
  <si>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</si>
  <si>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</si>
  <si>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</si>
  <si>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</si>
  <si>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</si>
  <si>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</si>
  <si>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</si>
  <si>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</si>
  <si>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</si>
  <si>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</si>
  <si>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</si>
  <si>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</si>
  <si>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</si>
  <si>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</si>
  <si>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</si>
  <si>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</si>
  <si>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</si>
  <si>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</si>
  <si>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</si>
  <si>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</si>
  <si>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</si>
  <si>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</si>
  <si>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</si>
  <si>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</si>
  <si>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2020/09</t>
  </si>
  <si>
    <t>1306</t>
  </si>
  <si>
    <t>ＮＥＸＴ　ＦＵＮＤＳ　ＴＯＰＩＸ連動型上場投信</t>
  </si>
  <si>
    <t>NEXT FUNDS TOPIX Exchange Traded Fund</t>
  </si>
  <si>
    <t>C</t>
  </si>
  <si>
    <t>2020/01/10</t>
  </si>
  <si>
    <t>10</t>
  </si>
  <si>
    <t>64.00</t>
  </si>
  <si>
    <t>*</t>
  </si>
  <si>
    <t>2020/11</t>
  </si>
  <si>
    <t>2020/09/11</t>
  </si>
  <si>
    <t>28</t>
  </si>
  <si>
    <t>28.90</t>
  </si>
  <si>
    <t>1321</t>
  </si>
  <si>
    <t>ＮＥＸＴ　ＦＵＮＤＳ　日経２２５連動型上場投信</t>
  </si>
  <si>
    <t>NEXT FUNDS Nikkei 225 Exchange Traded Fund</t>
  </si>
  <si>
    <t>P</t>
  </si>
  <si>
    <t>2020/01/31</t>
  </si>
  <si>
    <t>－</t>
  </si>
  <si>
    <t>02</t>
  </si>
  <si>
    <t>110.00</t>
  </si>
  <si>
    <t>2020/10</t>
  </si>
  <si>
    <t>2020/08/14</t>
  </si>
  <si>
    <t>230.00</t>
  </si>
  <si>
    <t>07</t>
  </si>
  <si>
    <t>340.00</t>
  </si>
  <si>
    <t>16</t>
  </si>
  <si>
    <t>66.00</t>
  </si>
  <si>
    <t>24</t>
  </si>
  <si>
    <t>151.00</t>
  </si>
  <si>
    <t>01</t>
  </si>
  <si>
    <t>470.00</t>
  </si>
  <si>
    <t>500.00</t>
  </si>
  <si>
    <t>17</t>
  </si>
  <si>
    <t>190.00</t>
  </si>
  <si>
    <t>710.00</t>
  </si>
  <si>
    <t>29</t>
  </si>
  <si>
    <t>172.00</t>
  </si>
  <si>
    <t>15</t>
  </si>
  <si>
    <t>200.00</t>
  </si>
  <si>
    <t>251.00</t>
  </si>
  <si>
    <t>30</t>
  </si>
  <si>
    <t>237.00</t>
  </si>
  <si>
    <t>357.00</t>
  </si>
  <si>
    <t>376.00</t>
  </si>
  <si>
    <t>360.00</t>
  </si>
  <si>
    <t>1,283.00</t>
  </si>
  <si>
    <t>2020/01/28</t>
  </si>
  <si>
    <t>09</t>
  </si>
  <si>
    <t>596.00</t>
  </si>
  <si>
    <t>719.00</t>
  </si>
  <si>
    <t>573.00</t>
  </si>
  <si>
    <t>350.00</t>
  </si>
  <si>
    <t>176.00</t>
  </si>
  <si>
    <t>300.00</t>
  </si>
  <si>
    <t>127.00</t>
  </si>
  <si>
    <t>767.00</t>
  </si>
  <si>
    <t>720.00</t>
  </si>
  <si>
    <t>760.00</t>
  </si>
  <si>
    <t>317.00</t>
  </si>
  <si>
    <t>03</t>
  </si>
  <si>
    <t>466.00</t>
  </si>
  <si>
    <t>157.00</t>
  </si>
  <si>
    <t>994.00</t>
  </si>
  <si>
    <t>606.00</t>
  </si>
  <si>
    <t>364.00</t>
  </si>
  <si>
    <t>160.00</t>
  </si>
  <si>
    <t>249.00</t>
  </si>
  <si>
    <t>1671</t>
  </si>
  <si>
    <t>ＷＴＩ原油価格連動型上場投信</t>
  </si>
  <si>
    <t>Simplex WTI ETF</t>
  </si>
  <si>
    <t>2020/03/17</t>
  </si>
  <si>
    <t>2020/12</t>
  </si>
  <si>
    <t>2020/04/10</t>
  </si>
  <si>
    <t>11</t>
  </si>
  <si>
    <t>18.00</t>
  </si>
  <si>
    <t>26.00</t>
  </si>
  <si>
    <t>6.00</t>
  </si>
  <si>
    <t>2802</t>
  </si>
  <si>
    <t>味の素</t>
  </si>
  <si>
    <t>Ajinomoto Co.,Inc.</t>
  </si>
  <si>
    <t>14</t>
  </si>
  <si>
    <t>60.00</t>
  </si>
  <si>
    <t>2914</t>
  </si>
  <si>
    <t>日本たばこ産業</t>
  </si>
  <si>
    <t>JAPAN TOBACCO INC.</t>
  </si>
  <si>
    <t>2020/07/31</t>
  </si>
  <si>
    <t>385.1</t>
  </si>
  <si>
    <t>30.00</t>
  </si>
  <si>
    <t>3402</t>
  </si>
  <si>
    <t>東レ</t>
  </si>
  <si>
    <t>TORAY INDUSTRIES,INC.</t>
  </si>
  <si>
    <t>2020/03/23</t>
  </si>
  <si>
    <t>155.4</t>
  </si>
  <si>
    <t>153.5</t>
  </si>
  <si>
    <t>2020/08/25</t>
  </si>
  <si>
    <t>73.2</t>
  </si>
  <si>
    <t>23</t>
  </si>
  <si>
    <t>62.4</t>
  </si>
  <si>
    <t>3436</t>
  </si>
  <si>
    <t>ＳＵＭＣＯ</t>
  </si>
  <si>
    <t>SUMCO CORPORATION</t>
  </si>
  <si>
    <t>2020/02/25</t>
  </si>
  <si>
    <t>1,000.0</t>
  </si>
  <si>
    <t>300.8</t>
  </si>
  <si>
    <t>267.2</t>
  </si>
  <si>
    <t>4502</t>
  </si>
  <si>
    <t>武田薬品工業</t>
  </si>
  <si>
    <t>Takeda Pharmaceutical Company Limited</t>
  </si>
  <si>
    <t>2020/05/21</t>
  </si>
  <si>
    <t>4755</t>
  </si>
  <si>
    <t>楽天</t>
  </si>
  <si>
    <t>Rakuten,Inc.</t>
  </si>
  <si>
    <t>26.70</t>
  </si>
  <si>
    <t>08</t>
  </si>
  <si>
    <t>65.00</t>
  </si>
  <si>
    <t>35.00</t>
  </si>
  <si>
    <t>5020</t>
  </si>
  <si>
    <t>ＥＮＥＯＳホールディングス</t>
  </si>
  <si>
    <t>ENEOS Holdings,Inc.</t>
  </si>
  <si>
    <t>2020/01/24</t>
  </si>
  <si>
    <t>5108</t>
  </si>
  <si>
    <t>ブリヂストン</t>
  </si>
  <si>
    <t>BRIDGESTONE CORPORATION</t>
  </si>
  <si>
    <t>2020/03/02</t>
  </si>
  <si>
    <t>77.0</t>
  </si>
  <si>
    <t>6098</t>
  </si>
  <si>
    <t>リクルートホールディングス</t>
  </si>
  <si>
    <t>Recruit Holdings Co.,Ltd.</t>
  </si>
  <si>
    <t>2020/09/16</t>
  </si>
  <si>
    <t>647.4</t>
  </si>
  <si>
    <t>640.3</t>
  </si>
  <si>
    <t>6501</t>
  </si>
  <si>
    <t>日立製作所</t>
  </si>
  <si>
    <t>Hitachi,Ltd.</t>
  </si>
  <si>
    <t>6701</t>
  </si>
  <si>
    <t>日本電気</t>
  </si>
  <si>
    <t>NEC Corporation</t>
  </si>
  <si>
    <t>6752</t>
  </si>
  <si>
    <t>パナソニック</t>
  </si>
  <si>
    <t>Panasonic Corporation</t>
  </si>
  <si>
    <t>2021/03</t>
  </si>
  <si>
    <t>2020/07/29</t>
  </si>
  <si>
    <t>6758</t>
  </si>
  <si>
    <t>ソニー</t>
  </si>
  <si>
    <t>SONY CORPORATION</t>
  </si>
  <si>
    <t>18</t>
  </si>
  <si>
    <t>220.0</t>
  </si>
  <si>
    <t>6954</t>
  </si>
  <si>
    <t>ファナック</t>
  </si>
  <si>
    <t>FANUC CORPORATION</t>
  </si>
  <si>
    <t>8,115.1</t>
  </si>
  <si>
    <t>8,060.1</t>
  </si>
  <si>
    <t>2020/08/24</t>
  </si>
  <si>
    <t>3,587.8</t>
  </si>
  <si>
    <t>3,534.2</t>
  </si>
  <si>
    <t>6976</t>
  </si>
  <si>
    <t>太陽誘電</t>
  </si>
  <si>
    <t>TAIYO YUDEN CO.,LTD.</t>
  </si>
  <si>
    <t>2020/01/14</t>
  </si>
  <si>
    <t>990.0</t>
  </si>
  <si>
    <t>601.4</t>
  </si>
  <si>
    <t>510.2</t>
  </si>
  <si>
    <t>6988</t>
  </si>
  <si>
    <t>日東電工</t>
  </si>
  <si>
    <t>NITTO DENKO CORPORATION</t>
  </si>
  <si>
    <t>7203</t>
  </si>
  <si>
    <t>トヨタ自動車</t>
  </si>
  <si>
    <t>TOYOTA MOTOR CORPORATION</t>
  </si>
  <si>
    <t>1,548.8</t>
  </si>
  <si>
    <t>1,442.9</t>
  </si>
  <si>
    <t>7267</t>
  </si>
  <si>
    <t>本田技研工業</t>
  </si>
  <si>
    <t>HONDA MOTOR CO.,LTD.</t>
  </si>
  <si>
    <t>717.4</t>
  </si>
  <si>
    <t>7733</t>
  </si>
  <si>
    <t>オリンパス</t>
  </si>
  <si>
    <t>OLYMPUS CORPORATION</t>
  </si>
  <si>
    <t>505.0</t>
  </si>
  <si>
    <t>424.8</t>
  </si>
  <si>
    <t>8031</t>
  </si>
  <si>
    <t>三井物産</t>
  </si>
  <si>
    <t>MITSUI &amp; CO.,LTD.</t>
  </si>
  <si>
    <t>2020/09/02</t>
  </si>
  <si>
    <t>488.1</t>
  </si>
  <si>
    <t>487.1</t>
  </si>
  <si>
    <t>8058</t>
  </si>
  <si>
    <t>三菱商事</t>
  </si>
  <si>
    <t>Mitsubishi Corporation</t>
  </si>
  <si>
    <t>26.10</t>
  </si>
  <si>
    <t>8306</t>
  </si>
  <si>
    <t>三菱ＵＦＪフィナンシャル・グループ</t>
  </si>
  <si>
    <t>Mitsubishi UFJ Financial Group,Inc.</t>
  </si>
  <si>
    <t>2020/03/04</t>
  </si>
  <si>
    <t>8316</t>
  </si>
  <si>
    <t>三井住友フィナンシャルグループ</t>
  </si>
  <si>
    <t>Sumitomo Mitsui Financial Group,Inc.</t>
  </si>
  <si>
    <t>8591</t>
  </si>
  <si>
    <t>オリックス</t>
  </si>
  <si>
    <t>ORIX CORPORATION</t>
  </si>
  <si>
    <t>2020/03/10</t>
  </si>
  <si>
    <t>8766</t>
  </si>
  <si>
    <t>東京海上ホールディングス</t>
  </si>
  <si>
    <t>Tokio Marine Holdings,Inc.</t>
  </si>
  <si>
    <t>2020/08/31</t>
  </si>
  <si>
    <t>1,201.0</t>
  </si>
  <si>
    <t>1,003.7</t>
  </si>
  <si>
    <t>8830</t>
  </si>
  <si>
    <t>住友不動産</t>
  </si>
  <si>
    <t>Sumitomo Realty &amp; Development Co.,Ltd.</t>
  </si>
  <si>
    <t>2020/02/06</t>
  </si>
  <si>
    <t>1,387.0</t>
  </si>
  <si>
    <t>9984</t>
  </si>
  <si>
    <t>ソフトバンクグループ</t>
  </si>
  <si>
    <t>SoftBank Group Corp.</t>
  </si>
  <si>
    <t>150.00</t>
  </si>
  <si>
    <t>70.00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</si>
</sst>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0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" Target="worksheets/sheet1.xml" Type="http://schemas.openxmlformats.org/officeDocument/2006/relationships/worksheet" />
  <Relationship Id="rId2" Target="theme/theme1.xml" Type="http://schemas.openxmlformats.org/officeDocument/2006/relationships/theme" />
  <Relationship Id="rId3" Target="styles.xml" Type="http://schemas.openxmlformats.org/officeDocument/2006/relationships/styles" />
  <Relationship Id="rId4" Target="sharedStrings.xml" Type="http://schemas.openxmlformats.org/officeDocument/2006/relationships/sharedStrings" />
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arget="../drawings/drawing1.xml" Type="http://schemas.openxmlformats.org/officeDocument/2006/relationships/drawing" />
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D65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8" customWidth="true" style="1" width="12.625" collapsed="false"/>
    <col min="9" max="9" bestFit="true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18" customWidth="true" style="1" width="15.25" collapsed="false"/>
    <col min="19" max="19" customWidth="true" style="1" width="5.0" collapsed="false"/>
    <col min="20" max="23" customWidth="true" style="1" width="15.25" collapsed="false"/>
    <col min="24" max="25" customWidth="true" style="1" width="19.0" collapsed="false"/>
    <col min="26" max="26" customWidth="true" style="1" width="15.25" collapsed="false"/>
    <col min="27" max="27" bestFit="true" customWidth="true" style="1" width="2.375" collapsed="false"/>
    <col min="28" max="28" customWidth="true" style="1" width="15.25" collapsed="false"/>
    <col min="29" max="29" bestFit="true" customWidth="true" style="1" width="8.5" collapsed="false"/>
    <col min="30" max="30" customWidth="true" style="1" width="9.0" collapsed="false"/>
    <col min="31" max="16384" style="1" width="9.0" collapsed="false"/>
  </cols>
  <sheetData>
    <row customHeight="1" ht="30" r="1" spans="1:29">
      <c r="A1" s="17" t="s">
        <v>19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8"/>
      <c r="Y1" s="38"/>
      <c r="Z1" s="38"/>
      <c r="AA1" s="38"/>
      <c r="AB1" s="38"/>
      <c r="AC1" s="39"/>
    </row>
    <row customHeight="1" ht="30" r="2" spans="1:29">
      <c r="A2" s="27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customHeight="1" ht="14.1" r="3" spans="1:29">
      <c r="A3" s="21" t="s">
        <v>0</v>
      </c>
      <c r="B3" s="21" t="s">
        <v>23</v>
      </c>
      <c r="C3" s="25" t="s">
        <v>41</v>
      </c>
      <c r="D3" s="25" t="s">
        <v>42</v>
      </c>
      <c r="E3" s="21" t="s">
        <v>40</v>
      </c>
      <c r="F3" s="21" t="s">
        <v>1</v>
      </c>
      <c r="G3" s="21" t="s">
        <v>20</v>
      </c>
      <c r="H3" s="34" t="s">
        <v>14</v>
      </c>
      <c r="I3" s="30" t="s">
        <v>43</v>
      </c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1" t="s">
        <v>13</v>
      </c>
      <c r="V3" s="31" t="s">
        <v>2</v>
      </c>
      <c r="W3" s="31"/>
      <c r="X3" s="31" t="s">
        <v>17</v>
      </c>
      <c r="Y3" s="31"/>
      <c r="Z3" s="21" t="s">
        <v>15</v>
      </c>
      <c r="AA3" s="34" t="s">
        <v>27</v>
      </c>
      <c r="AB3" s="36"/>
      <c r="AC3" s="21" t="s">
        <v>3</v>
      </c>
    </row>
    <row customHeight="1" ht="9" r="4" spans="1:29">
      <c r="A4" s="22"/>
      <c r="B4" s="22"/>
      <c r="C4" s="26"/>
      <c r="D4" s="26"/>
      <c r="E4" s="22"/>
      <c r="F4" s="22"/>
      <c r="G4" s="22"/>
      <c r="H4" s="34"/>
      <c r="I4" s="23" t="s">
        <v>32</v>
      </c>
      <c r="J4" s="19" t="s">
        <v>4</v>
      </c>
      <c r="K4" s="23" t="s">
        <v>32</v>
      </c>
      <c r="L4" s="19" t="s">
        <v>34</v>
      </c>
      <c r="M4" s="29" t="s">
        <v>5</v>
      </c>
      <c r="N4" s="29"/>
      <c r="O4" s="23" t="s">
        <v>32</v>
      </c>
      <c r="P4" s="19" t="s">
        <v>37</v>
      </c>
      <c r="Q4" s="29" t="s">
        <v>5</v>
      </c>
      <c r="R4" s="29"/>
      <c r="S4" s="23" t="s">
        <v>32</v>
      </c>
      <c r="T4" s="19" t="s">
        <v>38</v>
      </c>
      <c r="U4" s="22"/>
      <c r="V4" s="21" t="s">
        <v>6</v>
      </c>
      <c r="W4" s="22" t="s">
        <v>24</v>
      </c>
      <c r="X4" s="21" t="s">
        <v>6</v>
      </c>
      <c r="Y4" s="22" t="s">
        <v>25</v>
      </c>
      <c r="Z4" s="22"/>
      <c r="AA4" s="34"/>
      <c r="AB4" s="36"/>
      <c r="AC4" s="22"/>
    </row>
    <row customHeight="1" ht="27.75" r="5" spans="1:29">
      <c r="A5" s="22"/>
      <c r="B5" s="22"/>
      <c r="C5" s="26"/>
      <c r="D5" s="26"/>
      <c r="E5" s="22"/>
      <c r="F5" s="22"/>
      <c r="G5" s="22"/>
      <c r="H5" s="35"/>
      <c r="I5" s="24"/>
      <c r="J5" s="20"/>
      <c r="K5" s="24"/>
      <c r="L5" s="20"/>
      <c r="M5" s="5" t="s">
        <v>35</v>
      </c>
      <c r="N5" s="6" t="s">
        <v>46</v>
      </c>
      <c r="O5" s="24"/>
      <c r="P5" s="20"/>
      <c r="Q5" s="5" t="s">
        <v>35</v>
      </c>
      <c r="R5" s="6" t="s">
        <v>36</v>
      </c>
      <c r="S5" s="24"/>
      <c r="T5" s="20"/>
      <c r="U5" s="22"/>
      <c r="V5" s="21"/>
      <c r="W5" s="22"/>
      <c r="X5" s="21"/>
      <c r="Y5" s="22"/>
      <c r="Z5" s="22"/>
      <c r="AA5" s="34"/>
      <c r="AB5" s="37"/>
      <c r="AC5" s="22"/>
    </row>
    <row customHeight="1" ht="36" r="6" spans="1:29">
      <c r="A6" s="7" t="s">
        <v>31</v>
      </c>
      <c r="B6" s="7" t="s">
        <v>22</v>
      </c>
      <c r="C6" s="21"/>
      <c r="D6" s="21"/>
      <c r="E6" s="7" t="s">
        <v>44</v>
      </c>
      <c r="F6" s="7" t="s">
        <v>7</v>
      </c>
      <c r="G6" s="8" t="s">
        <v>21</v>
      </c>
      <c r="H6" s="8" t="s">
        <v>47</v>
      </c>
      <c r="I6" s="5" t="s">
        <v>45</v>
      </c>
      <c r="J6" s="6" t="s">
        <v>33</v>
      </c>
      <c r="K6" s="5" t="s">
        <v>45</v>
      </c>
      <c r="L6" s="6" t="s">
        <v>8</v>
      </c>
      <c r="M6" s="5" t="s">
        <v>45</v>
      </c>
      <c r="N6" s="6" t="s">
        <v>9</v>
      </c>
      <c r="O6" s="5" t="s">
        <v>45</v>
      </c>
      <c r="P6" s="6" t="s">
        <v>10</v>
      </c>
      <c r="Q6" s="5" t="s">
        <v>45</v>
      </c>
      <c r="R6" s="6" t="s">
        <v>9</v>
      </c>
      <c r="S6" s="5" t="s">
        <v>45</v>
      </c>
      <c r="T6" s="6" t="s">
        <v>11</v>
      </c>
      <c r="U6" s="7" t="s">
        <v>48</v>
      </c>
      <c r="V6" s="7" t="s">
        <v>30</v>
      </c>
      <c r="W6" s="7" t="s">
        <v>12</v>
      </c>
      <c r="X6" s="7" t="s">
        <v>26</v>
      </c>
      <c r="Y6" s="7" t="s">
        <v>16</v>
      </c>
      <c r="Z6" s="7" t="s">
        <v>29</v>
      </c>
      <c r="AA6" s="32" t="s">
        <v>28</v>
      </c>
      <c r="AB6" s="33"/>
      <c r="AC6" s="7" t="s">
        <v>39</v>
      </c>
    </row>
    <row customHeight="1" ht="13.5" r="7" spans="1:29">
      <c r="A7" s="9" t="s">
        <v>49</v>
      </c>
      <c r="B7" s="9" t="s">
        <v>50</v>
      </c>
      <c r="C7" s="9" t="s">
        <v>51</v>
      </c>
      <c r="D7" s="9" t="s">
        <v>52</v>
      </c>
      <c r="E7" s="9" t="s">
        <v>53</v>
      </c>
      <c r="F7" s="9" t="s">
        <v>49</v>
      </c>
      <c r="G7" s="10" t="s">
        <v>54</v>
      </c>
      <c r="H7" s="11" t="n">
        <v>1600.0</v>
      </c>
      <c r="I7" s="12" t="s">
        <v>55</v>
      </c>
      <c r="J7" s="13" t="s">
        <v>56</v>
      </c>
      <c r="K7" s="12" t="s">
        <v>55</v>
      </c>
      <c r="L7" s="13" t="s">
        <v>56</v>
      </c>
      <c r="M7" s="12"/>
      <c r="N7" s="13"/>
      <c r="O7" s="12" t="s">
        <v>55</v>
      </c>
      <c r="P7" s="13" t="s">
        <v>56</v>
      </c>
      <c r="Q7" s="12"/>
      <c r="R7" s="13"/>
      <c r="S7" s="12" t="s">
        <v>55</v>
      </c>
      <c r="T7" s="13" t="s">
        <v>56</v>
      </c>
      <c r="U7" s="14" t="n">
        <f>64</f>
        <v>64.0</v>
      </c>
      <c r="V7" s="15" t="n">
        <f>1</f>
        <v>1.0</v>
      </c>
      <c r="W7" s="15"/>
      <c r="X7" s="15" t="n">
        <f>640</f>
        <v>640.0</v>
      </c>
      <c r="Y7" s="15"/>
      <c r="Z7" s="15" t="str">
        <f>"－"</f>
        <v>－</v>
      </c>
      <c r="AA7" s="12" t="s">
        <v>57</v>
      </c>
      <c r="AB7" s="16" t="str">
        <f>"－"</f>
        <v>－</v>
      </c>
      <c r="AC7" s="15" t="n">
        <f>1</f>
        <v>1.0</v>
      </c>
    </row>
    <row r="8">
      <c r="A8" s="9" t="s">
        <v>49</v>
      </c>
      <c r="B8" s="9" t="s">
        <v>50</v>
      </c>
      <c r="C8" s="9" t="s">
        <v>51</v>
      </c>
      <c r="D8" s="9" t="s">
        <v>52</v>
      </c>
      <c r="E8" s="9" t="s">
        <v>53</v>
      </c>
      <c r="F8" s="9" t="s">
        <v>58</v>
      </c>
      <c r="G8" s="10" t="s">
        <v>59</v>
      </c>
      <c r="H8" s="11" t="n">
        <v>1700.0</v>
      </c>
      <c r="I8" s="12" t="s">
        <v>60</v>
      </c>
      <c r="J8" s="13" t="s">
        <v>61</v>
      </c>
      <c r="K8" s="12" t="s">
        <v>60</v>
      </c>
      <c r="L8" s="13" t="s">
        <v>61</v>
      </c>
      <c r="M8" s="12"/>
      <c r="N8" s="13"/>
      <c r="O8" s="12" t="s">
        <v>60</v>
      </c>
      <c r="P8" s="13" t="s">
        <v>61</v>
      </c>
      <c r="Q8" s="12"/>
      <c r="R8" s="13"/>
      <c r="S8" s="12" t="s">
        <v>60</v>
      </c>
      <c r="T8" s="13" t="s">
        <v>61</v>
      </c>
      <c r="U8" s="14" t="n">
        <f>28.9</f>
        <v>28.9</v>
      </c>
      <c r="V8" s="15" t="n">
        <f>100</f>
        <v>100.0</v>
      </c>
      <c r="W8" s="15"/>
      <c r="X8" s="15" t="n">
        <f>28900</f>
        <v>28900.0</v>
      </c>
      <c r="Y8" s="15"/>
      <c r="Z8" s="15" t="str">
        <f>"－"</f>
        <v>－</v>
      </c>
      <c r="AA8" s="12"/>
      <c r="AB8" s="16" t="n">
        <f>100</f>
        <v>100.0</v>
      </c>
      <c r="AC8" s="15" t="n">
        <f>1</f>
        <v>1.0</v>
      </c>
    </row>
    <row r="9">
      <c r="A9" s="9" t="s">
        <v>49</v>
      </c>
      <c r="B9" s="9" t="s">
        <v>62</v>
      </c>
      <c r="C9" s="9" t="s">
        <v>63</v>
      </c>
      <c r="D9" s="9" t="s">
        <v>64</v>
      </c>
      <c r="E9" s="9" t="s">
        <v>65</v>
      </c>
      <c r="F9" s="9" t="s">
        <v>49</v>
      </c>
      <c r="G9" s="10" t="s">
        <v>66</v>
      </c>
      <c r="H9" s="11" t="n">
        <v>22500.0</v>
      </c>
      <c r="I9" s="12"/>
      <c r="J9" s="13" t="s">
        <v>67</v>
      </c>
      <c r="K9" s="12"/>
      <c r="L9" s="13" t="s">
        <v>67</v>
      </c>
      <c r="M9" s="12"/>
      <c r="N9" s="13"/>
      <c r="O9" s="12"/>
      <c r="P9" s="13" t="s">
        <v>67</v>
      </c>
      <c r="Q9" s="12"/>
      <c r="R9" s="13"/>
      <c r="S9" s="12"/>
      <c r="T9" s="13" t="s">
        <v>67</v>
      </c>
      <c r="U9" s="14" t="str">
        <f>"－"</f>
        <v>－</v>
      </c>
      <c r="V9" s="15" t="str">
        <f>"－"</f>
        <v>－</v>
      </c>
      <c r="W9" s="15"/>
      <c r="X9" s="15" t="str">
        <f>"－"</f>
        <v>－</v>
      </c>
      <c r="Y9" s="15"/>
      <c r="Z9" s="15" t="str">
        <f>"－"</f>
        <v>－</v>
      </c>
      <c r="AA9" s="12" t="s">
        <v>57</v>
      </c>
      <c r="AB9" s="16" t="n">
        <f>10</f>
        <v>10.0</v>
      </c>
      <c r="AC9" s="15" t="str">
        <f>"－"</f>
        <v>－</v>
      </c>
    </row>
    <row r="10">
      <c r="A10" s="9" t="s">
        <v>49</v>
      </c>
      <c r="B10" s="9" t="s">
        <v>62</v>
      </c>
      <c r="C10" s="9" t="s">
        <v>63</v>
      </c>
      <c r="D10" s="9" t="s">
        <v>64</v>
      </c>
      <c r="E10" s="9" t="s">
        <v>65</v>
      </c>
      <c r="F10" s="9" t="s">
        <v>49</v>
      </c>
      <c r="G10" s="10" t="s">
        <v>54</v>
      </c>
      <c r="H10" s="11" t="n">
        <v>23500.0</v>
      </c>
      <c r="I10" s="12" t="s">
        <v>68</v>
      </c>
      <c r="J10" s="13" t="s">
        <v>69</v>
      </c>
      <c r="K10" s="12" t="s">
        <v>68</v>
      </c>
      <c r="L10" s="13" t="s">
        <v>69</v>
      </c>
      <c r="M10" s="12"/>
      <c r="N10" s="13"/>
      <c r="O10" s="12" t="s">
        <v>68</v>
      </c>
      <c r="P10" s="13" t="s">
        <v>69</v>
      </c>
      <c r="Q10" s="12"/>
      <c r="R10" s="13"/>
      <c r="S10" s="12" t="s">
        <v>68</v>
      </c>
      <c r="T10" s="13" t="s">
        <v>69</v>
      </c>
      <c r="U10" s="14" t="n">
        <f>110</f>
        <v>110.0</v>
      </c>
      <c r="V10" s="15" t="n">
        <f>2000</f>
        <v>2000.0</v>
      </c>
      <c r="W10" s="15"/>
      <c r="X10" s="15" t="n">
        <f>220000</f>
        <v>220000.0</v>
      </c>
      <c r="Y10" s="15"/>
      <c r="Z10" s="15" t="str">
        <f>"－"</f>
        <v>－</v>
      </c>
      <c r="AA10" s="12" t="s">
        <v>57</v>
      </c>
      <c r="AB10" s="16" t="str">
        <f>"－"</f>
        <v>－</v>
      </c>
      <c r="AC10" s="15" t="n">
        <f>1</f>
        <v>1.0</v>
      </c>
    </row>
    <row r="11">
      <c r="A11" s="9" t="s">
        <v>49</v>
      </c>
      <c r="B11" s="9" t="s">
        <v>62</v>
      </c>
      <c r="C11" s="9" t="s">
        <v>63</v>
      </c>
      <c r="D11" s="9" t="s">
        <v>64</v>
      </c>
      <c r="E11" s="9" t="s">
        <v>65</v>
      </c>
      <c r="F11" s="9" t="s">
        <v>70</v>
      </c>
      <c r="G11" s="10" t="s">
        <v>71</v>
      </c>
      <c r="H11" s="11" t="n">
        <v>23000.0</v>
      </c>
      <c r="I11" s="12" t="s">
        <v>68</v>
      </c>
      <c r="J11" s="13" t="s">
        <v>72</v>
      </c>
      <c r="K11" s="12" t="s">
        <v>73</v>
      </c>
      <c r="L11" s="13" t="s">
        <v>74</v>
      </c>
      <c r="M11" s="12"/>
      <c r="N11" s="13"/>
      <c r="O11" s="12" t="s">
        <v>75</v>
      </c>
      <c r="P11" s="13" t="s">
        <v>76</v>
      </c>
      <c r="Q11" s="12"/>
      <c r="R11" s="13"/>
      <c r="S11" s="12" t="s">
        <v>77</v>
      </c>
      <c r="T11" s="13" t="s">
        <v>78</v>
      </c>
      <c r="U11" s="14" t="n">
        <f>184.4</f>
        <v>184.4</v>
      </c>
      <c r="V11" s="15" t="n">
        <f>6100</f>
        <v>6100.0</v>
      </c>
      <c r="W11" s="15"/>
      <c r="X11" s="15" t="n">
        <f>1261880</f>
        <v>1261880.0</v>
      </c>
      <c r="Y11" s="15"/>
      <c r="Z11" s="15" t="str">
        <f>"－"</f>
        <v>－</v>
      </c>
      <c r="AA11" s="12"/>
      <c r="AB11" s="16" t="n">
        <f>2000</f>
        <v>2000.0</v>
      </c>
      <c r="AC11" s="15" t="n">
        <f>5</f>
        <v>5.0</v>
      </c>
    </row>
    <row r="12">
      <c r="A12" s="9" t="s">
        <v>49</v>
      </c>
      <c r="B12" s="9" t="s">
        <v>62</v>
      </c>
      <c r="C12" s="9" t="s">
        <v>63</v>
      </c>
      <c r="D12" s="9" t="s">
        <v>64</v>
      </c>
      <c r="E12" s="9" t="s">
        <v>65</v>
      </c>
      <c r="F12" s="9" t="s">
        <v>70</v>
      </c>
      <c r="G12" s="10" t="s">
        <v>71</v>
      </c>
      <c r="H12" s="11" t="n">
        <v>23500.0</v>
      </c>
      <c r="I12" s="12" t="s">
        <v>79</v>
      </c>
      <c r="J12" s="13" t="s">
        <v>80</v>
      </c>
      <c r="K12" s="12" t="s">
        <v>73</v>
      </c>
      <c r="L12" s="13" t="s">
        <v>81</v>
      </c>
      <c r="M12" s="12"/>
      <c r="N12" s="13"/>
      <c r="O12" s="12" t="s">
        <v>82</v>
      </c>
      <c r="P12" s="13" t="s">
        <v>83</v>
      </c>
      <c r="Q12" s="12"/>
      <c r="R12" s="13"/>
      <c r="S12" s="12" t="s">
        <v>82</v>
      </c>
      <c r="T12" s="13" t="s">
        <v>83</v>
      </c>
      <c r="U12" s="14" t="n">
        <f>386.67</f>
        <v>386.67</v>
      </c>
      <c r="V12" s="15" t="n">
        <f>4042</f>
        <v>4042.0</v>
      </c>
      <c r="W12" s="15"/>
      <c r="X12" s="15" t="n">
        <f>1947980</f>
        <v>1947980.0</v>
      </c>
      <c r="Y12" s="15"/>
      <c r="Z12" s="15" t="str">
        <f>"－"</f>
        <v>－</v>
      </c>
      <c r="AA12" s="12"/>
      <c r="AB12" s="16" t="n">
        <f>42</f>
        <v>42.0</v>
      </c>
      <c r="AC12" s="15" t="n">
        <f>3</f>
        <v>3.0</v>
      </c>
    </row>
    <row r="13">
      <c r="A13" s="9" t="s">
        <v>49</v>
      </c>
      <c r="B13" s="9" t="s">
        <v>62</v>
      </c>
      <c r="C13" s="9" t="s">
        <v>63</v>
      </c>
      <c r="D13" s="9" t="s">
        <v>64</v>
      </c>
      <c r="E13" s="9" t="s">
        <v>65</v>
      </c>
      <c r="F13" s="9" t="s">
        <v>70</v>
      </c>
      <c r="G13" s="10" t="s">
        <v>71</v>
      </c>
      <c r="H13" s="11" t="n">
        <v>24000.0</v>
      </c>
      <c r="I13" s="12" t="s">
        <v>79</v>
      </c>
      <c r="J13" s="13" t="s">
        <v>84</v>
      </c>
      <c r="K13" s="12" t="s">
        <v>79</v>
      </c>
      <c r="L13" s="13" t="s">
        <v>84</v>
      </c>
      <c r="M13" s="12"/>
      <c r="N13" s="13"/>
      <c r="O13" s="12" t="s">
        <v>85</v>
      </c>
      <c r="P13" s="13" t="s">
        <v>86</v>
      </c>
      <c r="Q13" s="12"/>
      <c r="R13" s="13"/>
      <c r="S13" s="12" t="s">
        <v>85</v>
      </c>
      <c r="T13" s="13" t="s">
        <v>86</v>
      </c>
      <c r="U13" s="14" t="n">
        <f>449.2</f>
        <v>449.2</v>
      </c>
      <c r="V13" s="15" t="n">
        <f>4102</f>
        <v>4102.0</v>
      </c>
      <c r="W13" s="15"/>
      <c r="X13" s="15" t="n">
        <f>1126648</f>
        <v>1126648.0</v>
      </c>
      <c r="Y13" s="15"/>
      <c r="Z13" s="15" t="str">
        <f>"－"</f>
        <v>－</v>
      </c>
      <c r="AA13" s="12"/>
      <c r="AB13" s="16" t="n">
        <f>100</f>
        <v>100.0</v>
      </c>
      <c r="AC13" s="15" t="n">
        <f>5</f>
        <v>5.0</v>
      </c>
    </row>
    <row r="14">
      <c r="A14" s="9" t="s">
        <v>49</v>
      </c>
      <c r="B14" s="9" t="s">
        <v>62</v>
      </c>
      <c r="C14" s="9" t="s">
        <v>63</v>
      </c>
      <c r="D14" s="9" t="s">
        <v>64</v>
      </c>
      <c r="E14" s="9" t="s">
        <v>65</v>
      </c>
      <c r="F14" s="9" t="s">
        <v>58</v>
      </c>
      <c r="G14" s="10" t="s">
        <v>59</v>
      </c>
      <c r="H14" s="11" t="n">
        <v>23000.0</v>
      </c>
      <c r="I14" s="12" t="s">
        <v>87</v>
      </c>
      <c r="J14" s="13" t="s">
        <v>88</v>
      </c>
      <c r="K14" s="12" t="s">
        <v>85</v>
      </c>
      <c r="L14" s="13" t="s">
        <v>89</v>
      </c>
      <c r="M14" s="12"/>
      <c r="N14" s="13"/>
      <c r="O14" s="12" t="s">
        <v>87</v>
      </c>
      <c r="P14" s="13" t="s">
        <v>88</v>
      </c>
      <c r="Q14" s="12"/>
      <c r="R14" s="13"/>
      <c r="S14" s="12" t="s">
        <v>90</v>
      </c>
      <c r="T14" s="13" t="s">
        <v>91</v>
      </c>
      <c r="U14" s="14" t="n">
        <f>229.33</f>
        <v>229.33</v>
      </c>
      <c r="V14" s="15" t="n">
        <f>4050</f>
        <v>4050.0</v>
      </c>
      <c r="W14" s="15"/>
      <c r="X14" s="15" t="n">
        <f>986000</f>
        <v>986000.0</v>
      </c>
      <c r="Y14" s="15"/>
      <c r="Z14" s="15" t="str">
        <f>"－"</f>
        <v>－</v>
      </c>
      <c r="AA14" s="12"/>
      <c r="AB14" s="16" t="n">
        <f>4000</f>
        <v>4000.0</v>
      </c>
      <c r="AC14" s="15" t="n">
        <f>3</f>
        <v>3.0</v>
      </c>
    </row>
    <row r="15">
      <c r="A15" s="9" t="s">
        <v>49</v>
      </c>
      <c r="B15" s="9" t="s">
        <v>62</v>
      </c>
      <c r="C15" s="9" t="s">
        <v>63</v>
      </c>
      <c r="D15" s="9" t="s">
        <v>64</v>
      </c>
      <c r="E15" s="9" t="s">
        <v>65</v>
      </c>
      <c r="F15" s="9" t="s">
        <v>58</v>
      </c>
      <c r="G15" s="10" t="s">
        <v>59</v>
      </c>
      <c r="H15" s="11" t="n">
        <v>23500.0</v>
      </c>
      <c r="I15" s="12" t="s">
        <v>85</v>
      </c>
      <c r="J15" s="13" t="s">
        <v>92</v>
      </c>
      <c r="K15" s="12" t="s">
        <v>85</v>
      </c>
      <c r="L15" s="13" t="s">
        <v>93</v>
      </c>
      <c r="M15" s="12"/>
      <c r="N15" s="13"/>
      <c r="O15" s="12" t="s">
        <v>85</v>
      </c>
      <c r="P15" s="13" t="s">
        <v>92</v>
      </c>
      <c r="Q15" s="12"/>
      <c r="R15" s="13"/>
      <c r="S15" s="12" t="s">
        <v>90</v>
      </c>
      <c r="T15" s="13" t="s">
        <v>94</v>
      </c>
      <c r="U15" s="14" t="n">
        <f>368</f>
        <v>368.0</v>
      </c>
      <c r="V15" s="15" t="n">
        <f>6000</f>
        <v>6000.0</v>
      </c>
      <c r="W15" s="15"/>
      <c r="X15" s="15" t="n">
        <f>2186000</f>
        <v>2186000.0</v>
      </c>
      <c r="Y15" s="15"/>
      <c r="Z15" s="15" t="str">
        <f>"－"</f>
        <v>－</v>
      </c>
      <c r="AA15" s="12"/>
      <c r="AB15" s="16" t="n">
        <f>6000</f>
        <v>6000.0</v>
      </c>
      <c r="AC15" s="15" t="n">
        <f>2</f>
        <v>2.0</v>
      </c>
    </row>
    <row r="16">
      <c r="A16" s="9" t="s">
        <v>49</v>
      </c>
      <c r="B16" s="9" t="s">
        <v>62</v>
      </c>
      <c r="C16" s="9" t="s">
        <v>63</v>
      </c>
      <c r="D16" s="9" t="s">
        <v>64</v>
      </c>
      <c r="E16" s="9" t="s">
        <v>65</v>
      </c>
      <c r="F16" s="9" t="s">
        <v>58</v>
      </c>
      <c r="G16" s="10" t="s">
        <v>59</v>
      </c>
      <c r="H16" s="11" t="n">
        <v>25000.0</v>
      </c>
      <c r="I16" s="12" t="s">
        <v>87</v>
      </c>
      <c r="J16" s="13" t="s">
        <v>95</v>
      </c>
      <c r="K16" s="12" t="s">
        <v>87</v>
      </c>
      <c r="L16" s="13" t="s">
        <v>95</v>
      </c>
      <c r="M16" s="12"/>
      <c r="N16" s="13"/>
      <c r="O16" s="12" t="s">
        <v>87</v>
      </c>
      <c r="P16" s="13" t="s">
        <v>95</v>
      </c>
      <c r="Q16" s="12"/>
      <c r="R16" s="13"/>
      <c r="S16" s="12" t="s">
        <v>87</v>
      </c>
      <c r="T16" s="13" t="s">
        <v>95</v>
      </c>
      <c r="U16" s="14" t="n">
        <f>1283</f>
        <v>1283.0</v>
      </c>
      <c r="V16" s="15" t="n">
        <f>1</f>
        <v>1.0</v>
      </c>
      <c r="W16" s="15"/>
      <c r="X16" s="15" t="n">
        <f>1283</f>
        <v>1283.0</v>
      </c>
      <c r="Y16" s="15"/>
      <c r="Z16" s="15" t="str">
        <f>"－"</f>
        <v>－</v>
      </c>
      <c r="AA16" s="12"/>
      <c r="AB16" s="16" t="n">
        <f>1</f>
        <v>1.0</v>
      </c>
      <c r="AC16" s="15" t="n">
        <f>1</f>
        <v>1.0</v>
      </c>
    </row>
    <row r="17">
      <c r="A17" s="9" t="s">
        <v>49</v>
      </c>
      <c r="B17" s="9" t="s">
        <v>62</v>
      </c>
      <c r="C17" s="9" t="s">
        <v>63</v>
      </c>
      <c r="D17" s="9" t="s">
        <v>64</v>
      </c>
      <c r="E17" s="9" t="s">
        <v>53</v>
      </c>
      <c r="F17" s="9" t="s">
        <v>49</v>
      </c>
      <c r="G17" s="10" t="s">
        <v>96</v>
      </c>
      <c r="H17" s="11" t="n">
        <v>23000.0</v>
      </c>
      <c r="I17" s="12" t="s">
        <v>97</v>
      </c>
      <c r="J17" s="13" t="s">
        <v>98</v>
      </c>
      <c r="K17" s="12" t="s">
        <v>55</v>
      </c>
      <c r="L17" s="13" t="s">
        <v>99</v>
      </c>
      <c r="M17" s="12"/>
      <c r="N17" s="13"/>
      <c r="O17" s="12" t="s">
        <v>97</v>
      </c>
      <c r="P17" s="13" t="s">
        <v>100</v>
      </c>
      <c r="Q17" s="12"/>
      <c r="R17" s="13"/>
      <c r="S17" s="12" t="s">
        <v>55</v>
      </c>
      <c r="T17" s="13" t="s">
        <v>99</v>
      </c>
      <c r="U17" s="14" t="n">
        <f>668.5</f>
        <v>668.5</v>
      </c>
      <c r="V17" s="15" t="n">
        <f>6001</f>
        <v>6001.0</v>
      </c>
      <c r="W17" s="15"/>
      <c r="X17" s="15" t="n">
        <f>3574719</f>
        <v>3574719.0</v>
      </c>
      <c r="Y17" s="15"/>
      <c r="Z17" s="15" t="str">
        <f>"－"</f>
        <v>－</v>
      </c>
      <c r="AA17" s="12" t="s">
        <v>57</v>
      </c>
      <c r="AB17" s="16" t="str">
        <f>"－"</f>
        <v>－</v>
      </c>
      <c r="AC17" s="15" t="n">
        <f>2</f>
        <v>2.0</v>
      </c>
    </row>
    <row r="18">
      <c r="A18" s="9" t="s">
        <v>49</v>
      </c>
      <c r="B18" s="9" t="s">
        <v>62</v>
      </c>
      <c r="C18" s="9" t="s">
        <v>63</v>
      </c>
      <c r="D18" s="9" t="s">
        <v>64</v>
      </c>
      <c r="E18" s="9" t="s">
        <v>53</v>
      </c>
      <c r="F18" s="9" t="s">
        <v>49</v>
      </c>
      <c r="G18" s="10" t="s">
        <v>54</v>
      </c>
      <c r="H18" s="11" t="n">
        <v>23500.0</v>
      </c>
      <c r="I18" s="12" t="s">
        <v>79</v>
      </c>
      <c r="J18" s="13" t="s">
        <v>101</v>
      </c>
      <c r="K18" s="12" t="s">
        <v>68</v>
      </c>
      <c r="L18" s="13" t="s">
        <v>93</v>
      </c>
      <c r="M18" s="12"/>
      <c r="N18" s="13"/>
      <c r="O18" s="12" t="s">
        <v>97</v>
      </c>
      <c r="P18" s="13" t="s">
        <v>102</v>
      </c>
      <c r="Q18" s="12"/>
      <c r="R18" s="13"/>
      <c r="S18" s="12" t="s">
        <v>55</v>
      </c>
      <c r="T18" s="13" t="s">
        <v>103</v>
      </c>
      <c r="U18" s="14" t="n">
        <f>316.33</f>
        <v>316.33</v>
      </c>
      <c r="V18" s="15" t="n">
        <f>24000</f>
        <v>24000.0</v>
      </c>
      <c r="W18" s="15"/>
      <c r="X18" s="15" t="n">
        <f>7736000</f>
        <v>7736000.0</v>
      </c>
      <c r="Y18" s="15"/>
      <c r="Z18" s="15" t="n">
        <f>8000</f>
        <v>8000.0</v>
      </c>
      <c r="AA18" s="12" t="s">
        <v>57</v>
      </c>
      <c r="AB18" s="16" t="str">
        <f>"－"</f>
        <v>－</v>
      </c>
      <c r="AC18" s="15" t="n">
        <f>6</f>
        <v>6.0</v>
      </c>
    </row>
    <row r="19">
      <c r="A19" s="9" t="s">
        <v>49</v>
      </c>
      <c r="B19" s="9" t="s">
        <v>62</v>
      </c>
      <c r="C19" s="9" t="s">
        <v>63</v>
      </c>
      <c r="D19" s="9" t="s">
        <v>64</v>
      </c>
      <c r="E19" s="9" t="s">
        <v>53</v>
      </c>
      <c r="F19" s="9" t="s">
        <v>49</v>
      </c>
      <c r="G19" s="10" t="s">
        <v>54</v>
      </c>
      <c r="H19" s="11" t="n">
        <v>24000.0</v>
      </c>
      <c r="I19" s="12" t="s">
        <v>79</v>
      </c>
      <c r="J19" s="13" t="s">
        <v>104</v>
      </c>
      <c r="K19" s="12" t="s">
        <v>79</v>
      </c>
      <c r="L19" s="13" t="s">
        <v>104</v>
      </c>
      <c r="M19" s="12"/>
      <c r="N19" s="13"/>
      <c r="O19" s="12" t="s">
        <v>79</v>
      </c>
      <c r="P19" s="13" t="s">
        <v>104</v>
      </c>
      <c r="Q19" s="12"/>
      <c r="R19" s="13"/>
      <c r="S19" s="12" t="s">
        <v>79</v>
      </c>
      <c r="T19" s="13" t="s">
        <v>104</v>
      </c>
      <c r="U19" s="14" t="n">
        <f>127</f>
        <v>127.0</v>
      </c>
      <c r="V19" s="15" t="n">
        <f>2000</f>
        <v>2000.0</v>
      </c>
      <c r="W19" s="15"/>
      <c r="X19" s="15" t="n">
        <f>254000</f>
        <v>254000.0</v>
      </c>
      <c r="Y19" s="15"/>
      <c r="Z19" s="15" t="str">
        <f>"－"</f>
        <v>－</v>
      </c>
      <c r="AA19" s="12" t="s">
        <v>57</v>
      </c>
      <c r="AB19" s="16" t="str">
        <f>"－"</f>
        <v>－</v>
      </c>
      <c r="AC19" s="15" t="n">
        <f>1</f>
        <v>1.0</v>
      </c>
    </row>
    <row r="20">
      <c r="A20" s="9" t="s">
        <v>49</v>
      </c>
      <c r="B20" s="9" t="s">
        <v>62</v>
      </c>
      <c r="C20" s="9" t="s">
        <v>63</v>
      </c>
      <c r="D20" s="9" t="s">
        <v>64</v>
      </c>
      <c r="E20" s="9" t="s">
        <v>53</v>
      </c>
      <c r="F20" s="9" t="s">
        <v>70</v>
      </c>
      <c r="G20" s="10" t="s">
        <v>71</v>
      </c>
      <c r="H20" s="11" t="n">
        <v>23000.0</v>
      </c>
      <c r="I20" s="12" t="s">
        <v>97</v>
      </c>
      <c r="J20" s="13" t="s">
        <v>105</v>
      </c>
      <c r="K20" s="12" t="s">
        <v>97</v>
      </c>
      <c r="L20" s="13" t="s">
        <v>105</v>
      </c>
      <c r="M20" s="12"/>
      <c r="N20" s="13"/>
      <c r="O20" s="12" t="s">
        <v>97</v>
      </c>
      <c r="P20" s="13" t="s">
        <v>105</v>
      </c>
      <c r="Q20" s="12"/>
      <c r="R20" s="13"/>
      <c r="S20" s="12" t="s">
        <v>97</v>
      </c>
      <c r="T20" s="13" t="s">
        <v>105</v>
      </c>
      <c r="U20" s="14" t="n">
        <f>767</f>
        <v>767.0</v>
      </c>
      <c r="V20" s="15" t="n">
        <f>2000</f>
        <v>2000.0</v>
      </c>
      <c r="W20" s="15"/>
      <c r="X20" s="15" t="n">
        <f>1534000</f>
        <v>1534000.0</v>
      </c>
      <c r="Y20" s="15"/>
      <c r="Z20" s="15" t="str">
        <f>"－"</f>
        <v>－</v>
      </c>
      <c r="AA20" s="12"/>
      <c r="AB20" s="16" t="n">
        <f>2000</f>
        <v>2000.0</v>
      </c>
      <c r="AC20" s="15" t="n">
        <f>1</f>
        <v>1.0</v>
      </c>
    </row>
    <row r="21">
      <c r="A21" s="9" t="s">
        <v>49</v>
      </c>
      <c r="B21" s="9" t="s">
        <v>62</v>
      </c>
      <c r="C21" s="9" t="s">
        <v>63</v>
      </c>
      <c r="D21" s="9" t="s">
        <v>64</v>
      </c>
      <c r="E21" s="9" t="s">
        <v>53</v>
      </c>
      <c r="F21" s="9" t="s">
        <v>70</v>
      </c>
      <c r="G21" s="10" t="s">
        <v>71</v>
      </c>
      <c r="H21" s="11" t="n">
        <v>23500.0</v>
      </c>
      <c r="I21" s="12" t="s">
        <v>79</v>
      </c>
      <c r="J21" s="13" t="s">
        <v>106</v>
      </c>
      <c r="K21" s="12" t="s">
        <v>90</v>
      </c>
      <c r="L21" s="13" t="s">
        <v>107</v>
      </c>
      <c r="M21" s="12"/>
      <c r="N21" s="13"/>
      <c r="O21" s="12" t="s">
        <v>77</v>
      </c>
      <c r="P21" s="13" t="s">
        <v>108</v>
      </c>
      <c r="Q21" s="12"/>
      <c r="R21" s="13"/>
      <c r="S21" s="12" t="s">
        <v>90</v>
      </c>
      <c r="T21" s="13" t="s">
        <v>107</v>
      </c>
      <c r="U21" s="14" t="n">
        <f>610.25</f>
        <v>610.25</v>
      </c>
      <c r="V21" s="15" t="n">
        <f>24000</f>
        <v>24000.0</v>
      </c>
      <c r="W21" s="15"/>
      <c r="X21" s="15" t="n">
        <f>13506000</f>
        <v>1.3506E7</v>
      </c>
      <c r="Y21" s="15"/>
      <c r="Z21" s="15" t="str">
        <f>"－"</f>
        <v>－</v>
      </c>
      <c r="AA21" s="12"/>
      <c r="AB21" s="16" t="n">
        <f>16000</f>
        <v>16000.0</v>
      </c>
      <c r="AC21" s="15" t="n">
        <f>8</f>
        <v>8.0</v>
      </c>
    </row>
    <row r="22">
      <c r="A22" s="9" t="s">
        <v>49</v>
      </c>
      <c r="B22" s="9" t="s">
        <v>62</v>
      </c>
      <c r="C22" s="9" t="s">
        <v>63</v>
      </c>
      <c r="D22" s="9" t="s">
        <v>64</v>
      </c>
      <c r="E22" s="9" t="s">
        <v>53</v>
      </c>
      <c r="F22" s="9" t="s">
        <v>70</v>
      </c>
      <c r="G22" s="10" t="s">
        <v>71</v>
      </c>
      <c r="H22" s="11" t="n">
        <v>24000.0</v>
      </c>
      <c r="I22" s="12" t="s">
        <v>109</v>
      </c>
      <c r="J22" s="13" t="s">
        <v>110</v>
      </c>
      <c r="K22" s="12" t="s">
        <v>109</v>
      </c>
      <c r="L22" s="13" t="s">
        <v>110</v>
      </c>
      <c r="M22" s="12"/>
      <c r="N22" s="13"/>
      <c r="O22" s="12" t="s">
        <v>77</v>
      </c>
      <c r="P22" s="13" t="s">
        <v>111</v>
      </c>
      <c r="Q22" s="12"/>
      <c r="R22" s="13"/>
      <c r="S22" s="12" t="s">
        <v>77</v>
      </c>
      <c r="T22" s="13" t="s">
        <v>111</v>
      </c>
      <c r="U22" s="14" t="n">
        <f>335.2</f>
        <v>335.2</v>
      </c>
      <c r="V22" s="15" t="n">
        <f>12000</f>
        <v>12000.0</v>
      </c>
      <c r="W22" s="15"/>
      <c r="X22" s="15" t="n">
        <f>3666000</f>
        <v>3666000.0</v>
      </c>
      <c r="Y22" s="15"/>
      <c r="Z22" s="15" t="str">
        <f>"－"</f>
        <v>－</v>
      </c>
      <c r="AA22" s="12"/>
      <c r="AB22" s="16" t="n">
        <f>2000</f>
        <v>2000.0</v>
      </c>
      <c r="AC22" s="15" t="n">
        <f>5</f>
        <v>5.0</v>
      </c>
    </row>
    <row r="23">
      <c r="A23" s="9" t="s">
        <v>49</v>
      </c>
      <c r="B23" s="9" t="s">
        <v>62</v>
      </c>
      <c r="C23" s="9" t="s">
        <v>63</v>
      </c>
      <c r="D23" s="9" t="s">
        <v>64</v>
      </c>
      <c r="E23" s="9" t="s">
        <v>53</v>
      </c>
      <c r="F23" s="9" t="s">
        <v>58</v>
      </c>
      <c r="G23" s="10" t="s">
        <v>59</v>
      </c>
      <c r="H23" s="11" t="n">
        <v>23500.0</v>
      </c>
      <c r="I23" s="12" t="s">
        <v>87</v>
      </c>
      <c r="J23" s="13" t="s">
        <v>112</v>
      </c>
      <c r="K23" s="12" t="s">
        <v>87</v>
      </c>
      <c r="L23" s="13" t="s">
        <v>112</v>
      </c>
      <c r="M23" s="12"/>
      <c r="N23" s="13"/>
      <c r="O23" s="12" t="s">
        <v>87</v>
      </c>
      <c r="P23" s="13" t="s">
        <v>112</v>
      </c>
      <c r="Q23" s="12"/>
      <c r="R23" s="13"/>
      <c r="S23" s="12" t="s">
        <v>87</v>
      </c>
      <c r="T23" s="13" t="s">
        <v>112</v>
      </c>
      <c r="U23" s="14" t="n">
        <f>994</f>
        <v>994.0</v>
      </c>
      <c r="V23" s="15" t="n">
        <f>1</f>
        <v>1.0</v>
      </c>
      <c r="W23" s="15"/>
      <c r="X23" s="15" t="n">
        <f>994</f>
        <v>994.0</v>
      </c>
      <c r="Y23" s="15"/>
      <c r="Z23" s="15" t="str">
        <f>"－"</f>
        <v>－</v>
      </c>
      <c r="AA23" s="12"/>
      <c r="AB23" s="16" t="n">
        <f>1</f>
        <v>1.0</v>
      </c>
      <c r="AC23" s="15" t="n">
        <f>1</f>
        <v>1.0</v>
      </c>
    </row>
    <row r="24">
      <c r="A24" s="9" t="s">
        <v>49</v>
      </c>
      <c r="B24" s="9" t="s">
        <v>62</v>
      </c>
      <c r="C24" s="9" t="s">
        <v>63</v>
      </c>
      <c r="D24" s="9" t="s">
        <v>64</v>
      </c>
      <c r="E24" s="9" t="s">
        <v>53</v>
      </c>
      <c r="F24" s="9" t="s">
        <v>58</v>
      </c>
      <c r="G24" s="10" t="s">
        <v>59</v>
      </c>
      <c r="H24" s="11" t="n">
        <v>24000.0</v>
      </c>
      <c r="I24" s="12" t="s">
        <v>90</v>
      </c>
      <c r="J24" s="13" t="s">
        <v>113</v>
      </c>
      <c r="K24" s="12" t="s">
        <v>90</v>
      </c>
      <c r="L24" s="13" t="s">
        <v>113</v>
      </c>
      <c r="M24" s="12"/>
      <c r="N24" s="13"/>
      <c r="O24" s="12" t="s">
        <v>90</v>
      </c>
      <c r="P24" s="13" t="s">
        <v>113</v>
      </c>
      <c r="Q24" s="12"/>
      <c r="R24" s="13"/>
      <c r="S24" s="12" t="s">
        <v>90</v>
      </c>
      <c r="T24" s="13" t="s">
        <v>113</v>
      </c>
      <c r="U24" s="14" t="n">
        <f>606</f>
        <v>606.0</v>
      </c>
      <c r="V24" s="15" t="n">
        <f>2000</f>
        <v>2000.0</v>
      </c>
      <c r="W24" s="15"/>
      <c r="X24" s="15" t="n">
        <f>1212000</f>
        <v>1212000.0</v>
      </c>
      <c r="Y24" s="15"/>
      <c r="Z24" s="15" t="str">
        <f>"－"</f>
        <v>－</v>
      </c>
      <c r="AA24" s="12"/>
      <c r="AB24" s="16" t="n">
        <f>2000</f>
        <v>2000.0</v>
      </c>
      <c r="AC24" s="15" t="n">
        <f>1</f>
        <v>1.0</v>
      </c>
    </row>
    <row r="25">
      <c r="A25" s="9" t="s">
        <v>49</v>
      </c>
      <c r="B25" s="9" t="s">
        <v>62</v>
      </c>
      <c r="C25" s="9" t="s">
        <v>63</v>
      </c>
      <c r="D25" s="9" t="s">
        <v>64</v>
      </c>
      <c r="E25" s="9" t="s">
        <v>53</v>
      </c>
      <c r="F25" s="9" t="s">
        <v>58</v>
      </c>
      <c r="G25" s="10" t="s">
        <v>59</v>
      </c>
      <c r="H25" s="11" t="n">
        <v>24500.0</v>
      </c>
      <c r="I25" s="12" t="s">
        <v>85</v>
      </c>
      <c r="J25" s="13" t="s">
        <v>114</v>
      </c>
      <c r="K25" s="12" t="s">
        <v>85</v>
      </c>
      <c r="L25" s="13" t="s">
        <v>114</v>
      </c>
      <c r="M25" s="12"/>
      <c r="N25" s="13"/>
      <c r="O25" s="12" t="s">
        <v>85</v>
      </c>
      <c r="P25" s="13" t="s">
        <v>114</v>
      </c>
      <c r="Q25" s="12"/>
      <c r="R25" s="13"/>
      <c r="S25" s="12" t="s">
        <v>85</v>
      </c>
      <c r="T25" s="13" t="s">
        <v>114</v>
      </c>
      <c r="U25" s="14" t="n">
        <f>364</f>
        <v>364.0</v>
      </c>
      <c r="V25" s="15" t="n">
        <f>2000</f>
        <v>2000.0</v>
      </c>
      <c r="W25" s="15"/>
      <c r="X25" s="15" t="n">
        <f>728000</f>
        <v>728000.0</v>
      </c>
      <c r="Y25" s="15"/>
      <c r="Z25" s="15" t="str">
        <f>"－"</f>
        <v>－</v>
      </c>
      <c r="AA25" s="12"/>
      <c r="AB25" s="16" t="n">
        <f>2000</f>
        <v>2000.0</v>
      </c>
      <c r="AC25" s="15" t="n">
        <f>1</f>
        <v>1.0</v>
      </c>
    </row>
    <row r="26">
      <c r="A26" s="9" t="s">
        <v>49</v>
      </c>
      <c r="B26" s="9" t="s">
        <v>62</v>
      </c>
      <c r="C26" s="9" t="s">
        <v>63</v>
      </c>
      <c r="D26" s="9" t="s">
        <v>64</v>
      </c>
      <c r="E26" s="9" t="s">
        <v>53</v>
      </c>
      <c r="F26" s="9" t="s">
        <v>58</v>
      </c>
      <c r="G26" s="10" t="s">
        <v>59</v>
      </c>
      <c r="H26" s="11" t="n">
        <v>25000.0</v>
      </c>
      <c r="I26" s="12" t="s">
        <v>87</v>
      </c>
      <c r="J26" s="13" t="s">
        <v>115</v>
      </c>
      <c r="K26" s="12" t="s">
        <v>90</v>
      </c>
      <c r="L26" s="13" t="s">
        <v>116</v>
      </c>
      <c r="M26" s="12"/>
      <c r="N26" s="13"/>
      <c r="O26" s="12" t="s">
        <v>87</v>
      </c>
      <c r="P26" s="13" t="s">
        <v>115</v>
      </c>
      <c r="Q26" s="12"/>
      <c r="R26" s="13"/>
      <c r="S26" s="12" t="s">
        <v>90</v>
      </c>
      <c r="T26" s="13" t="s">
        <v>116</v>
      </c>
      <c r="U26" s="14" t="n">
        <f>204.5</f>
        <v>204.5</v>
      </c>
      <c r="V26" s="15" t="n">
        <f>2050</f>
        <v>2050.0</v>
      </c>
      <c r="W26" s="15"/>
      <c r="X26" s="15" t="n">
        <f>506000</f>
        <v>506000.0</v>
      </c>
      <c r="Y26" s="15"/>
      <c r="Z26" s="15" t="str">
        <f>"－"</f>
        <v>－</v>
      </c>
      <c r="AA26" s="12"/>
      <c r="AB26" s="16" t="n">
        <f>2000</f>
        <v>2000.0</v>
      </c>
      <c r="AC26" s="15" t="n">
        <f>2</f>
        <v>2.0</v>
      </c>
    </row>
    <row r="27">
      <c r="A27" s="9" t="s">
        <v>49</v>
      </c>
      <c r="B27" s="9" t="s">
        <v>117</v>
      </c>
      <c r="C27" s="9" t="s">
        <v>118</v>
      </c>
      <c r="D27" s="9" t="s">
        <v>119</v>
      </c>
      <c r="E27" s="9" t="s">
        <v>53</v>
      </c>
      <c r="F27" s="9" t="s">
        <v>49</v>
      </c>
      <c r="G27" s="10" t="s">
        <v>120</v>
      </c>
      <c r="H27" s="11" t="n">
        <v>1100.0</v>
      </c>
      <c r="I27" s="12"/>
      <c r="J27" s="13" t="s">
        <v>67</v>
      </c>
      <c r="K27" s="12"/>
      <c r="L27" s="13" t="s">
        <v>67</v>
      </c>
      <c r="M27" s="12"/>
      <c r="N27" s="13"/>
      <c r="O27" s="12"/>
      <c r="P27" s="13" t="s">
        <v>67</v>
      </c>
      <c r="Q27" s="12"/>
      <c r="R27" s="13"/>
      <c r="S27" s="12"/>
      <c r="T27" s="13" t="s">
        <v>67</v>
      </c>
      <c r="U27" s="14" t="str">
        <f>"－"</f>
        <v>－</v>
      </c>
      <c r="V27" s="15" t="str">
        <f>"－"</f>
        <v>－</v>
      </c>
      <c r="W27" s="15"/>
      <c r="X27" s="15" t="str">
        <f>"－"</f>
        <v>－</v>
      </c>
      <c r="Y27" s="15"/>
      <c r="Z27" s="15" t="str">
        <f>"－"</f>
        <v>－</v>
      </c>
      <c r="AA27" s="12" t="s">
        <v>57</v>
      </c>
      <c r="AB27" s="16" t="n">
        <f>2000</f>
        <v>2000.0</v>
      </c>
      <c r="AC27" s="15" t="str">
        <f>"－"</f>
        <v>－</v>
      </c>
    </row>
    <row r="28">
      <c r="A28" s="9" t="s">
        <v>49</v>
      </c>
      <c r="B28" s="9" t="s">
        <v>117</v>
      </c>
      <c r="C28" s="9" t="s">
        <v>118</v>
      </c>
      <c r="D28" s="9" t="s">
        <v>119</v>
      </c>
      <c r="E28" s="9" t="s">
        <v>53</v>
      </c>
      <c r="F28" s="9" t="s">
        <v>121</v>
      </c>
      <c r="G28" s="10" t="s">
        <v>122</v>
      </c>
      <c r="H28" s="11" t="n">
        <v>1000.0</v>
      </c>
      <c r="I28" s="12" t="s">
        <v>123</v>
      </c>
      <c r="J28" s="13" t="s">
        <v>124</v>
      </c>
      <c r="K28" s="12" t="s">
        <v>77</v>
      </c>
      <c r="L28" s="13" t="s">
        <v>125</v>
      </c>
      <c r="M28" s="12"/>
      <c r="N28" s="13"/>
      <c r="O28" s="12" t="s">
        <v>123</v>
      </c>
      <c r="P28" s="13" t="s">
        <v>124</v>
      </c>
      <c r="Q28" s="12"/>
      <c r="R28" s="13"/>
      <c r="S28" s="12" t="s">
        <v>77</v>
      </c>
      <c r="T28" s="13" t="s">
        <v>125</v>
      </c>
      <c r="U28" s="14" t="n">
        <f>22</f>
        <v>22.0</v>
      </c>
      <c r="V28" s="15" t="n">
        <f>2000</f>
        <v>2000.0</v>
      </c>
      <c r="W28" s="15"/>
      <c r="X28" s="15" t="n">
        <f>44000</f>
        <v>44000.0</v>
      </c>
      <c r="Y28" s="15"/>
      <c r="Z28" s="15" t="str">
        <f>"－"</f>
        <v>－</v>
      </c>
      <c r="AA28" s="12"/>
      <c r="AB28" s="16" t="str">
        <f>"－"</f>
        <v>－</v>
      </c>
      <c r="AC28" s="15" t="n">
        <f>2</f>
        <v>2.0</v>
      </c>
    </row>
    <row r="29">
      <c r="A29" s="9" t="s">
        <v>49</v>
      </c>
      <c r="B29" s="9" t="s">
        <v>117</v>
      </c>
      <c r="C29" s="9" t="s">
        <v>118</v>
      </c>
      <c r="D29" s="9" t="s">
        <v>119</v>
      </c>
      <c r="E29" s="9" t="s">
        <v>53</v>
      </c>
      <c r="F29" s="9" t="s">
        <v>121</v>
      </c>
      <c r="G29" s="10" t="s">
        <v>122</v>
      </c>
      <c r="H29" s="11" t="n">
        <v>1100.0</v>
      </c>
      <c r="I29" s="12" t="s">
        <v>123</v>
      </c>
      <c r="J29" s="13" t="s">
        <v>126</v>
      </c>
      <c r="K29" s="12" t="s">
        <v>123</v>
      </c>
      <c r="L29" s="13" t="s">
        <v>126</v>
      </c>
      <c r="M29" s="12"/>
      <c r="N29" s="13"/>
      <c r="O29" s="12" t="s">
        <v>123</v>
      </c>
      <c r="P29" s="13" t="s">
        <v>126</v>
      </c>
      <c r="Q29" s="12"/>
      <c r="R29" s="13"/>
      <c r="S29" s="12" t="s">
        <v>123</v>
      </c>
      <c r="T29" s="13" t="s">
        <v>126</v>
      </c>
      <c r="U29" s="14" t="n">
        <f>6</f>
        <v>6.0</v>
      </c>
      <c r="V29" s="15" t="n">
        <f>1000</f>
        <v>1000.0</v>
      </c>
      <c r="W29" s="15"/>
      <c r="X29" s="15" t="n">
        <f>6000</f>
        <v>6000.0</v>
      </c>
      <c r="Y29" s="15"/>
      <c r="Z29" s="15" t="str">
        <f>"－"</f>
        <v>－</v>
      </c>
      <c r="AA29" s="12"/>
      <c r="AB29" s="16" t="n">
        <f>1000</f>
        <v>1000.0</v>
      </c>
      <c r="AC29" s="15" t="n">
        <f>1</f>
        <v>1.0</v>
      </c>
    </row>
    <row r="30">
      <c r="A30" s="9" t="s">
        <v>49</v>
      </c>
      <c r="B30" s="9" t="s">
        <v>127</v>
      </c>
      <c r="C30" s="9" t="s">
        <v>128</v>
      </c>
      <c r="D30" s="9" t="s">
        <v>129</v>
      </c>
      <c r="E30" s="9" t="s">
        <v>65</v>
      </c>
      <c r="F30" s="9" t="s">
        <v>70</v>
      </c>
      <c r="G30" s="10" t="s">
        <v>71</v>
      </c>
      <c r="H30" s="11" t="n">
        <v>2000.0</v>
      </c>
      <c r="I30" s="12" t="s">
        <v>130</v>
      </c>
      <c r="J30" s="13" t="s">
        <v>131</v>
      </c>
      <c r="K30" s="12" t="s">
        <v>130</v>
      </c>
      <c r="L30" s="13" t="s">
        <v>131</v>
      </c>
      <c r="M30" s="12"/>
      <c r="N30" s="13"/>
      <c r="O30" s="12" t="s">
        <v>130</v>
      </c>
      <c r="P30" s="13" t="s">
        <v>131</v>
      </c>
      <c r="Q30" s="12"/>
      <c r="R30" s="13"/>
      <c r="S30" s="12" t="s">
        <v>130</v>
      </c>
      <c r="T30" s="13" t="s">
        <v>131</v>
      </c>
      <c r="U30" s="14" t="n">
        <f>60</f>
        <v>60.0</v>
      </c>
      <c r="V30" s="15" t="n">
        <f>1</f>
        <v>1.0</v>
      </c>
      <c r="W30" s="15"/>
      <c r="X30" s="15" t="n">
        <f>6000</f>
        <v>6000.0</v>
      </c>
      <c r="Y30" s="15"/>
      <c r="Z30" s="15" t="str">
        <f>"－"</f>
        <v>－</v>
      </c>
      <c r="AA30" s="12"/>
      <c r="AB30" s="16" t="n">
        <f>1</f>
        <v>1.0</v>
      </c>
      <c r="AC30" s="15" t="n">
        <f>1</f>
        <v>1.0</v>
      </c>
    </row>
    <row r="31">
      <c r="A31" s="9" t="s">
        <v>49</v>
      </c>
      <c r="B31" s="9" t="s">
        <v>132</v>
      </c>
      <c r="C31" s="9" t="s">
        <v>133</v>
      </c>
      <c r="D31" s="9" t="s">
        <v>134</v>
      </c>
      <c r="E31" s="9" t="s">
        <v>53</v>
      </c>
      <c r="F31" s="9" t="s">
        <v>49</v>
      </c>
      <c r="G31" s="10" t="s">
        <v>135</v>
      </c>
      <c r="H31" s="11" t="n">
        <v>1600.0</v>
      </c>
      <c r="I31" s="12"/>
      <c r="J31" s="13" t="s">
        <v>67</v>
      </c>
      <c r="K31" s="12"/>
      <c r="L31" s="13" t="s">
        <v>67</v>
      </c>
      <c r="M31" s="12" t="s">
        <v>109</v>
      </c>
      <c r="N31" s="13" t="s">
        <v>136</v>
      </c>
      <c r="O31" s="12"/>
      <c r="P31" s="13" t="s">
        <v>67</v>
      </c>
      <c r="Q31" s="12" t="s">
        <v>109</v>
      </c>
      <c r="R31" s="13" t="s">
        <v>136</v>
      </c>
      <c r="S31" s="12"/>
      <c r="T31" s="13" t="s">
        <v>67</v>
      </c>
      <c r="U31" s="14" t="str">
        <f>"－"</f>
        <v>－</v>
      </c>
      <c r="V31" s="15" t="n">
        <f>62</f>
        <v>62.0</v>
      </c>
      <c r="W31" s="15" t="n">
        <v>62.0</v>
      </c>
      <c r="X31" s="15" t="n">
        <f>2387620</f>
        <v>2387620.0</v>
      </c>
      <c r="Y31" s="15" t="n">
        <v>2387620.0</v>
      </c>
      <c r="Z31" s="15" t="str">
        <f>"－"</f>
        <v>－</v>
      </c>
      <c r="AA31" s="12" t="s">
        <v>57</v>
      </c>
      <c r="AB31" s="16" t="str">
        <f>"－"</f>
        <v>－</v>
      </c>
      <c r="AC31" s="15" t="str">
        <f>"－"</f>
        <v>－</v>
      </c>
    </row>
    <row r="32">
      <c r="A32" s="9" t="s">
        <v>49</v>
      </c>
      <c r="B32" s="9" t="s">
        <v>132</v>
      </c>
      <c r="C32" s="9" t="s">
        <v>133</v>
      </c>
      <c r="D32" s="9" t="s">
        <v>134</v>
      </c>
      <c r="E32" s="9" t="s">
        <v>53</v>
      </c>
      <c r="F32" s="9" t="s">
        <v>70</v>
      </c>
      <c r="G32" s="10" t="s">
        <v>71</v>
      </c>
      <c r="H32" s="11" t="n">
        <v>2000.0</v>
      </c>
      <c r="I32" s="12" t="s">
        <v>87</v>
      </c>
      <c r="J32" s="13" t="s">
        <v>137</v>
      </c>
      <c r="K32" s="12" t="s">
        <v>87</v>
      </c>
      <c r="L32" s="13" t="s">
        <v>137</v>
      </c>
      <c r="M32" s="12"/>
      <c r="N32" s="13"/>
      <c r="O32" s="12" t="s">
        <v>87</v>
      </c>
      <c r="P32" s="13" t="s">
        <v>137</v>
      </c>
      <c r="Q32" s="12"/>
      <c r="R32" s="13"/>
      <c r="S32" s="12" t="s">
        <v>87</v>
      </c>
      <c r="T32" s="13" t="s">
        <v>137</v>
      </c>
      <c r="U32" s="14" t="n">
        <f>30</f>
        <v>30.0</v>
      </c>
      <c r="V32" s="15" t="n">
        <f>1</f>
        <v>1.0</v>
      </c>
      <c r="W32" s="15"/>
      <c r="X32" s="15" t="n">
        <f>3000</f>
        <v>3000.0</v>
      </c>
      <c r="Y32" s="15"/>
      <c r="Z32" s="15" t="str">
        <f>"－"</f>
        <v>－</v>
      </c>
      <c r="AA32" s="12"/>
      <c r="AB32" s="16" t="n">
        <f>1</f>
        <v>1.0</v>
      </c>
      <c r="AC32" s="15" t="n">
        <f>1</f>
        <v>1.0</v>
      </c>
    </row>
    <row r="33">
      <c r="A33" s="9" t="s">
        <v>49</v>
      </c>
      <c r="B33" s="9" t="s">
        <v>138</v>
      </c>
      <c r="C33" s="9" t="s">
        <v>139</v>
      </c>
      <c r="D33" s="9" t="s">
        <v>140</v>
      </c>
      <c r="E33" s="9" t="s">
        <v>53</v>
      </c>
      <c r="F33" s="9" t="s">
        <v>49</v>
      </c>
      <c r="G33" s="10" t="s">
        <v>141</v>
      </c>
      <c r="H33" s="11" t="n">
        <v>350.0</v>
      </c>
      <c r="I33" s="12"/>
      <c r="J33" s="13" t="s">
        <v>67</v>
      </c>
      <c r="K33" s="12"/>
      <c r="L33" s="13" t="s">
        <v>67</v>
      </c>
      <c r="M33" s="12" t="s">
        <v>55</v>
      </c>
      <c r="N33" s="13" t="s">
        <v>142</v>
      </c>
      <c r="O33" s="12"/>
      <c r="P33" s="13" t="s">
        <v>67</v>
      </c>
      <c r="Q33" s="12" t="s">
        <v>55</v>
      </c>
      <c r="R33" s="13" t="s">
        <v>143</v>
      </c>
      <c r="S33" s="12"/>
      <c r="T33" s="13" t="s">
        <v>67</v>
      </c>
      <c r="U33" s="14" t="str">
        <f>"－"</f>
        <v>－</v>
      </c>
      <c r="V33" s="15" t="n">
        <f>920</f>
        <v>920.0</v>
      </c>
      <c r="W33" s="15" t="n">
        <v>920.0</v>
      </c>
      <c r="X33" s="15" t="n">
        <f>14234200</f>
        <v>1.42342E7</v>
      </c>
      <c r="Y33" s="15" t="n">
        <v>1.42342E7</v>
      </c>
      <c r="Z33" s="15" t="str">
        <f>"－"</f>
        <v>－</v>
      </c>
      <c r="AA33" s="12" t="s">
        <v>57</v>
      </c>
      <c r="AB33" s="16" t="str">
        <f>"－"</f>
        <v>－</v>
      </c>
      <c r="AC33" s="15" t="str">
        <f>"－"</f>
        <v>－</v>
      </c>
    </row>
    <row r="34">
      <c r="A34" s="9" t="s">
        <v>49</v>
      </c>
      <c r="B34" s="9" t="s">
        <v>138</v>
      </c>
      <c r="C34" s="9" t="s">
        <v>139</v>
      </c>
      <c r="D34" s="9" t="s">
        <v>140</v>
      </c>
      <c r="E34" s="9" t="s">
        <v>53</v>
      </c>
      <c r="F34" s="9" t="s">
        <v>70</v>
      </c>
      <c r="G34" s="10" t="s">
        <v>144</v>
      </c>
      <c r="H34" s="11" t="n">
        <v>425.0</v>
      </c>
      <c r="I34" s="12"/>
      <c r="J34" s="13" t="s">
        <v>67</v>
      </c>
      <c r="K34" s="12"/>
      <c r="L34" s="13" t="s">
        <v>67</v>
      </c>
      <c r="M34" s="12" t="s">
        <v>55</v>
      </c>
      <c r="N34" s="13" t="s">
        <v>145</v>
      </c>
      <c r="O34" s="12"/>
      <c r="P34" s="13" t="s">
        <v>67</v>
      </c>
      <c r="Q34" s="12" t="s">
        <v>146</v>
      </c>
      <c r="R34" s="13" t="s">
        <v>147</v>
      </c>
      <c r="S34" s="12"/>
      <c r="T34" s="13" t="s">
        <v>67</v>
      </c>
      <c r="U34" s="14" t="str">
        <f>"－"</f>
        <v>－</v>
      </c>
      <c r="V34" s="15" t="n">
        <f>960</f>
        <v>960.0</v>
      </c>
      <c r="W34" s="15" t="n">
        <v>960.0</v>
      </c>
      <c r="X34" s="15" t="n">
        <f>6602400</f>
        <v>6602400.0</v>
      </c>
      <c r="Y34" s="15" t="n">
        <v>6602400.0</v>
      </c>
      <c r="Z34" s="15" t="str">
        <f>"－"</f>
        <v>－</v>
      </c>
      <c r="AA34" s="12"/>
      <c r="AB34" s="16" t="str">
        <f>"－"</f>
        <v>－</v>
      </c>
      <c r="AC34" s="15" t="str">
        <f>"－"</f>
        <v>－</v>
      </c>
    </row>
    <row r="35">
      <c r="A35" s="9" t="s">
        <v>49</v>
      </c>
      <c r="B35" s="9" t="s">
        <v>148</v>
      </c>
      <c r="C35" s="9" t="s">
        <v>149</v>
      </c>
      <c r="D35" s="9" t="s">
        <v>150</v>
      </c>
      <c r="E35" s="9" t="s">
        <v>65</v>
      </c>
      <c r="F35" s="9" t="s">
        <v>49</v>
      </c>
      <c r="G35" s="10" t="s">
        <v>151</v>
      </c>
      <c r="H35" s="11" t="n">
        <v>2400.0</v>
      </c>
      <c r="I35" s="12"/>
      <c r="J35" s="13" t="s">
        <v>67</v>
      </c>
      <c r="K35" s="12"/>
      <c r="L35" s="13" t="s">
        <v>67</v>
      </c>
      <c r="M35" s="12" t="s">
        <v>97</v>
      </c>
      <c r="N35" s="13" t="s">
        <v>152</v>
      </c>
      <c r="O35" s="12"/>
      <c r="P35" s="13" t="s">
        <v>67</v>
      </c>
      <c r="Q35" s="12" t="s">
        <v>97</v>
      </c>
      <c r="R35" s="13" t="s">
        <v>152</v>
      </c>
      <c r="S35" s="12"/>
      <c r="T35" s="13" t="s">
        <v>67</v>
      </c>
      <c r="U35" s="14" t="str">
        <f>"－"</f>
        <v>－</v>
      </c>
      <c r="V35" s="15" t="n">
        <f>90</f>
        <v>90.0</v>
      </c>
      <c r="W35" s="15" t="n">
        <v>90.0</v>
      </c>
      <c r="X35" s="15" t="n">
        <f>9000000</f>
        <v>9000000.0</v>
      </c>
      <c r="Y35" s="15" t="n">
        <v>9000000.0</v>
      </c>
      <c r="Z35" s="15" t="str">
        <f>"－"</f>
        <v>－</v>
      </c>
      <c r="AA35" s="12" t="s">
        <v>57</v>
      </c>
      <c r="AB35" s="16" t="str">
        <f>"－"</f>
        <v>－</v>
      </c>
      <c r="AC35" s="15" t="str">
        <f>"－"</f>
        <v>－</v>
      </c>
    </row>
    <row r="36">
      <c r="A36" s="9" t="s">
        <v>49</v>
      </c>
      <c r="B36" s="9" t="s">
        <v>148</v>
      </c>
      <c r="C36" s="9" t="s">
        <v>149</v>
      </c>
      <c r="D36" s="9" t="s">
        <v>150</v>
      </c>
      <c r="E36" s="9" t="s">
        <v>65</v>
      </c>
      <c r="F36" s="9" t="s">
        <v>70</v>
      </c>
      <c r="G36" s="10" t="s">
        <v>71</v>
      </c>
      <c r="H36" s="11" t="n">
        <v>1700.0</v>
      </c>
      <c r="I36" s="12"/>
      <c r="J36" s="13" t="s">
        <v>67</v>
      </c>
      <c r="K36" s="12"/>
      <c r="L36" s="13" t="s">
        <v>67</v>
      </c>
      <c r="M36" s="12" t="s">
        <v>97</v>
      </c>
      <c r="N36" s="13" t="s">
        <v>153</v>
      </c>
      <c r="O36" s="12"/>
      <c r="P36" s="13" t="s">
        <v>67</v>
      </c>
      <c r="Q36" s="12" t="s">
        <v>130</v>
      </c>
      <c r="R36" s="13" t="s">
        <v>154</v>
      </c>
      <c r="S36" s="12"/>
      <c r="T36" s="13" t="s">
        <v>67</v>
      </c>
      <c r="U36" s="14" t="str">
        <f>"－"</f>
        <v>－</v>
      </c>
      <c r="V36" s="15" t="n">
        <f>240</f>
        <v>240.0</v>
      </c>
      <c r="W36" s="15" t="n">
        <v>240.0</v>
      </c>
      <c r="X36" s="15" t="n">
        <f>6816000</f>
        <v>6816000.0</v>
      </c>
      <c r="Y36" s="15" t="n">
        <v>6816000.0</v>
      </c>
      <c r="Z36" s="15" t="str">
        <f>"－"</f>
        <v>－</v>
      </c>
      <c r="AA36" s="12"/>
      <c r="AB36" s="16" t="str">
        <f>"－"</f>
        <v>－</v>
      </c>
      <c r="AC36" s="15" t="str">
        <f>"－"</f>
        <v>－</v>
      </c>
    </row>
    <row r="37">
      <c r="A37" s="9" t="s">
        <v>49</v>
      </c>
      <c r="B37" s="9" t="s">
        <v>155</v>
      </c>
      <c r="C37" s="9" t="s">
        <v>156</v>
      </c>
      <c r="D37" s="9" t="s">
        <v>157</v>
      </c>
      <c r="E37" s="9" t="s">
        <v>53</v>
      </c>
      <c r="F37" s="9" t="s">
        <v>121</v>
      </c>
      <c r="G37" s="10" t="s">
        <v>158</v>
      </c>
      <c r="H37" s="11" t="n">
        <v>4600.0</v>
      </c>
      <c r="I37" s="12"/>
      <c r="J37" s="13" t="s">
        <v>67</v>
      </c>
      <c r="K37" s="12"/>
      <c r="L37" s="13" t="s">
        <v>67</v>
      </c>
      <c r="M37" s="12"/>
      <c r="N37" s="13"/>
      <c r="O37" s="12"/>
      <c r="P37" s="13" t="s">
        <v>67</v>
      </c>
      <c r="Q37" s="12"/>
      <c r="R37" s="13"/>
      <c r="S37" s="12"/>
      <c r="T37" s="13" t="s">
        <v>67</v>
      </c>
      <c r="U37" s="14" t="str">
        <f>"－"</f>
        <v>－</v>
      </c>
      <c r="V37" s="15" t="str">
        <f>"－"</f>
        <v>－</v>
      </c>
      <c r="W37" s="15"/>
      <c r="X37" s="15" t="str">
        <f>"－"</f>
        <v>－</v>
      </c>
      <c r="Y37" s="15"/>
      <c r="Z37" s="15" t="str">
        <f>"－"</f>
        <v>－</v>
      </c>
      <c r="AA37" s="12"/>
      <c r="AB37" s="16" t="n">
        <f>500</f>
        <v>500.0</v>
      </c>
      <c r="AC37" s="15" t="str">
        <f>"－"</f>
        <v>－</v>
      </c>
    </row>
    <row r="38">
      <c r="A38" s="9" t="s">
        <v>49</v>
      </c>
      <c r="B38" s="9" t="s">
        <v>159</v>
      </c>
      <c r="C38" s="9" t="s">
        <v>160</v>
      </c>
      <c r="D38" s="9" t="s">
        <v>161</v>
      </c>
      <c r="E38" s="9" t="s">
        <v>53</v>
      </c>
      <c r="F38" s="9" t="s">
        <v>70</v>
      </c>
      <c r="G38" s="10" t="s">
        <v>71</v>
      </c>
      <c r="H38" s="11" t="n">
        <v>950.0</v>
      </c>
      <c r="I38" s="12" t="s">
        <v>79</v>
      </c>
      <c r="J38" s="13" t="s">
        <v>162</v>
      </c>
      <c r="K38" s="12" t="s">
        <v>163</v>
      </c>
      <c r="L38" s="13" t="s">
        <v>164</v>
      </c>
      <c r="M38" s="12"/>
      <c r="N38" s="13"/>
      <c r="O38" s="12" t="s">
        <v>79</v>
      </c>
      <c r="P38" s="13" t="s">
        <v>162</v>
      </c>
      <c r="Q38" s="12"/>
      <c r="R38" s="13"/>
      <c r="S38" s="12" t="s">
        <v>163</v>
      </c>
      <c r="T38" s="13" t="s">
        <v>164</v>
      </c>
      <c r="U38" s="14" t="n">
        <f>45.85</f>
        <v>45.85</v>
      </c>
      <c r="V38" s="15" t="n">
        <f>2</f>
        <v>2.0</v>
      </c>
      <c r="W38" s="15"/>
      <c r="X38" s="15" t="n">
        <f>9170</f>
        <v>9170.0</v>
      </c>
      <c r="Y38" s="15"/>
      <c r="Z38" s="15" t="str">
        <f>"－"</f>
        <v>－</v>
      </c>
      <c r="AA38" s="12"/>
      <c r="AB38" s="16" t="n">
        <f>1</f>
        <v>1.0</v>
      </c>
      <c r="AC38" s="15" t="n">
        <f>2</f>
        <v>2.0</v>
      </c>
    </row>
    <row r="39">
      <c r="A39" s="9" t="s">
        <v>49</v>
      </c>
      <c r="B39" s="9" t="s">
        <v>159</v>
      </c>
      <c r="C39" s="9" t="s">
        <v>160</v>
      </c>
      <c r="D39" s="9" t="s">
        <v>161</v>
      </c>
      <c r="E39" s="9" t="s">
        <v>53</v>
      </c>
      <c r="F39" s="9" t="s">
        <v>70</v>
      </c>
      <c r="G39" s="10" t="s">
        <v>71</v>
      </c>
      <c r="H39" s="11" t="n">
        <v>1100.0</v>
      </c>
      <c r="I39" s="12" t="s">
        <v>123</v>
      </c>
      <c r="J39" s="13" t="s">
        <v>165</v>
      </c>
      <c r="K39" s="12" t="s">
        <v>123</v>
      </c>
      <c r="L39" s="13" t="s">
        <v>165</v>
      </c>
      <c r="M39" s="12"/>
      <c r="N39" s="13"/>
      <c r="O39" s="12" t="s">
        <v>123</v>
      </c>
      <c r="P39" s="13" t="s">
        <v>165</v>
      </c>
      <c r="Q39" s="12"/>
      <c r="R39" s="13"/>
      <c r="S39" s="12" t="s">
        <v>123</v>
      </c>
      <c r="T39" s="13" t="s">
        <v>165</v>
      </c>
      <c r="U39" s="14" t="n">
        <f>35</f>
        <v>35.0</v>
      </c>
      <c r="V39" s="15" t="n">
        <f>2</f>
        <v>2.0</v>
      </c>
      <c r="W39" s="15"/>
      <c r="X39" s="15" t="n">
        <f>7000</f>
        <v>7000.0</v>
      </c>
      <c r="Y39" s="15"/>
      <c r="Z39" s="15" t="str">
        <f>"－"</f>
        <v>－</v>
      </c>
      <c r="AA39" s="12"/>
      <c r="AB39" s="16" t="n">
        <f>2</f>
        <v>2.0</v>
      </c>
      <c r="AC39" s="15" t="n">
        <f>1</f>
        <v>1.0</v>
      </c>
    </row>
    <row r="40">
      <c r="A40" s="9" t="s">
        <v>49</v>
      </c>
      <c r="B40" s="9" t="s">
        <v>166</v>
      </c>
      <c r="C40" s="9" t="s">
        <v>167</v>
      </c>
      <c r="D40" s="9" t="s">
        <v>168</v>
      </c>
      <c r="E40" s="9" t="s">
        <v>65</v>
      </c>
      <c r="F40" s="9" t="s">
        <v>49</v>
      </c>
      <c r="G40" s="10" t="s">
        <v>169</v>
      </c>
      <c r="H40" s="11" t="n">
        <v>425.0</v>
      </c>
      <c r="I40" s="12"/>
      <c r="J40" s="13" t="s">
        <v>67</v>
      </c>
      <c r="K40" s="12"/>
      <c r="L40" s="13" t="s">
        <v>67</v>
      </c>
      <c r="M40" s="12"/>
      <c r="N40" s="13"/>
      <c r="O40" s="12"/>
      <c r="P40" s="13" t="s">
        <v>67</v>
      </c>
      <c r="Q40" s="12"/>
      <c r="R40" s="13"/>
      <c r="S40" s="12"/>
      <c r="T40" s="13" t="s">
        <v>67</v>
      </c>
      <c r="U40" s="14" t="str">
        <f>"－"</f>
        <v>－</v>
      </c>
      <c r="V40" s="15" t="str">
        <f>"－"</f>
        <v>－</v>
      </c>
      <c r="W40" s="15"/>
      <c r="X40" s="15" t="str">
        <f>"－"</f>
        <v>－</v>
      </c>
      <c r="Y40" s="15"/>
      <c r="Z40" s="15" t="n">
        <f>24</f>
        <v>24.0</v>
      </c>
      <c r="AA40" s="12" t="s">
        <v>57</v>
      </c>
      <c r="AB40" s="16" t="str">
        <f>"－"</f>
        <v>－</v>
      </c>
      <c r="AC40" s="15" t="str">
        <f>"－"</f>
        <v>－</v>
      </c>
    </row>
    <row r="41">
      <c r="A41" s="9" t="s">
        <v>49</v>
      </c>
      <c r="B41" s="9" t="s">
        <v>170</v>
      </c>
      <c r="C41" s="9" t="s">
        <v>171</v>
      </c>
      <c r="D41" s="9" t="s">
        <v>172</v>
      </c>
      <c r="E41" s="9" t="s">
        <v>65</v>
      </c>
      <c r="F41" s="9" t="s">
        <v>49</v>
      </c>
      <c r="G41" s="10" t="s">
        <v>173</v>
      </c>
      <c r="H41" s="11" t="n">
        <v>3200.0</v>
      </c>
      <c r="I41" s="12"/>
      <c r="J41" s="13" t="s">
        <v>67</v>
      </c>
      <c r="K41" s="12"/>
      <c r="L41" s="13" t="s">
        <v>67</v>
      </c>
      <c r="M41" s="12"/>
      <c r="N41" s="13"/>
      <c r="O41" s="12"/>
      <c r="P41" s="13" t="s">
        <v>67</v>
      </c>
      <c r="Q41" s="12"/>
      <c r="R41" s="13"/>
      <c r="S41" s="12"/>
      <c r="T41" s="13" t="s">
        <v>67</v>
      </c>
      <c r="U41" s="14" t="str">
        <f>"－"</f>
        <v>－</v>
      </c>
      <c r="V41" s="15" t="str">
        <f>"－"</f>
        <v>－</v>
      </c>
      <c r="W41" s="15"/>
      <c r="X41" s="15" t="str">
        <f>"－"</f>
        <v>－</v>
      </c>
      <c r="Y41" s="15"/>
      <c r="Z41" s="15" t="str">
        <f>"－"</f>
        <v>－</v>
      </c>
      <c r="AA41" s="12" t="s">
        <v>57</v>
      </c>
      <c r="AB41" s="16" t="n">
        <f>1160</f>
        <v>1160.0</v>
      </c>
      <c r="AC41" s="15" t="str">
        <f>"－"</f>
        <v>－</v>
      </c>
    </row>
    <row r="42">
      <c r="A42" s="9" t="s">
        <v>49</v>
      </c>
      <c r="B42" s="9" t="s">
        <v>170</v>
      </c>
      <c r="C42" s="9" t="s">
        <v>171</v>
      </c>
      <c r="D42" s="9" t="s">
        <v>172</v>
      </c>
      <c r="E42" s="9" t="s">
        <v>65</v>
      </c>
      <c r="F42" s="9" t="s">
        <v>58</v>
      </c>
      <c r="G42" s="10" t="s">
        <v>59</v>
      </c>
      <c r="H42" s="11" t="n">
        <v>3400.0</v>
      </c>
      <c r="I42" s="12"/>
      <c r="J42" s="13" t="s">
        <v>67</v>
      </c>
      <c r="K42" s="12"/>
      <c r="L42" s="13" t="s">
        <v>67</v>
      </c>
      <c r="M42" s="12" t="s">
        <v>87</v>
      </c>
      <c r="N42" s="13" t="s">
        <v>174</v>
      </c>
      <c r="O42" s="12"/>
      <c r="P42" s="13" t="s">
        <v>67</v>
      </c>
      <c r="Q42" s="12" t="s">
        <v>87</v>
      </c>
      <c r="R42" s="13" t="s">
        <v>174</v>
      </c>
      <c r="S42" s="12"/>
      <c r="T42" s="13" t="s">
        <v>67</v>
      </c>
      <c r="U42" s="14" t="str">
        <f>"－"</f>
        <v>－</v>
      </c>
      <c r="V42" s="15" t="n">
        <f>1258</f>
        <v>1258.0</v>
      </c>
      <c r="W42" s="15" t="n">
        <v>1258.0</v>
      </c>
      <c r="X42" s="15" t="n">
        <f>9686600</f>
        <v>9686600.0</v>
      </c>
      <c r="Y42" s="15" t="n">
        <v>9686600.0</v>
      </c>
      <c r="Z42" s="15" t="str">
        <f>"－"</f>
        <v>－</v>
      </c>
      <c r="AA42" s="12"/>
      <c r="AB42" s="16" t="n">
        <f>1258</f>
        <v>1258.0</v>
      </c>
      <c r="AC42" s="15" t="str">
        <f>"－"</f>
        <v>－</v>
      </c>
    </row>
    <row r="43">
      <c r="A43" s="9" t="s">
        <v>49</v>
      </c>
      <c r="B43" s="9" t="s">
        <v>175</v>
      </c>
      <c r="C43" s="9" t="s">
        <v>176</v>
      </c>
      <c r="D43" s="9" t="s">
        <v>177</v>
      </c>
      <c r="E43" s="9" t="s">
        <v>65</v>
      </c>
      <c r="F43" s="9" t="s">
        <v>58</v>
      </c>
      <c r="G43" s="10" t="s">
        <v>178</v>
      </c>
      <c r="H43" s="11" t="n">
        <v>4800.0</v>
      </c>
      <c r="I43" s="12"/>
      <c r="J43" s="13" t="s">
        <v>67</v>
      </c>
      <c r="K43" s="12"/>
      <c r="L43" s="13" t="s">
        <v>67</v>
      </c>
      <c r="M43" s="12" t="s">
        <v>90</v>
      </c>
      <c r="N43" s="13" t="s">
        <v>179</v>
      </c>
      <c r="O43" s="12"/>
      <c r="P43" s="13" t="s">
        <v>67</v>
      </c>
      <c r="Q43" s="12" t="s">
        <v>90</v>
      </c>
      <c r="R43" s="13" t="s">
        <v>180</v>
      </c>
      <c r="S43" s="12"/>
      <c r="T43" s="13" t="s">
        <v>67</v>
      </c>
      <c r="U43" s="14" t="str">
        <f>"－"</f>
        <v>－</v>
      </c>
      <c r="V43" s="15" t="n">
        <f>75</f>
        <v>75.0</v>
      </c>
      <c r="W43" s="15" t="n">
        <v>75.0</v>
      </c>
      <c r="X43" s="15" t="n">
        <f>4834200</f>
        <v>4834200.0</v>
      </c>
      <c r="Y43" s="15" t="n">
        <v>4834200.0</v>
      </c>
      <c r="Z43" s="15" t="str">
        <f>"－"</f>
        <v>－</v>
      </c>
      <c r="AA43" s="12"/>
      <c r="AB43" s="16" t="n">
        <f>75</f>
        <v>75.0</v>
      </c>
      <c r="AC43" s="15" t="str">
        <f>"－"</f>
        <v>－</v>
      </c>
    </row>
    <row r="44">
      <c r="A44" s="9" t="s">
        <v>49</v>
      </c>
      <c r="B44" s="9" t="s">
        <v>181</v>
      </c>
      <c r="C44" s="9" t="s">
        <v>182</v>
      </c>
      <c r="D44" s="9" t="s">
        <v>183</v>
      </c>
      <c r="E44" s="9" t="s">
        <v>65</v>
      </c>
      <c r="F44" s="9" t="s">
        <v>70</v>
      </c>
      <c r="G44" s="10" t="s">
        <v>71</v>
      </c>
      <c r="H44" s="11" t="n">
        <v>3600.0</v>
      </c>
      <c r="I44" s="12" t="s">
        <v>77</v>
      </c>
      <c r="J44" s="13" t="s">
        <v>69</v>
      </c>
      <c r="K44" s="12" t="s">
        <v>77</v>
      </c>
      <c r="L44" s="13" t="s">
        <v>69</v>
      </c>
      <c r="M44" s="12"/>
      <c r="N44" s="13"/>
      <c r="O44" s="12" t="s">
        <v>77</v>
      </c>
      <c r="P44" s="13" t="s">
        <v>69</v>
      </c>
      <c r="Q44" s="12"/>
      <c r="R44" s="13"/>
      <c r="S44" s="12" t="s">
        <v>77</v>
      </c>
      <c r="T44" s="13" t="s">
        <v>69</v>
      </c>
      <c r="U44" s="14" t="n">
        <f>110</f>
        <v>110.0</v>
      </c>
      <c r="V44" s="15" t="n">
        <f>1</f>
        <v>1.0</v>
      </c>
      <c r="W44" s="15"/>
      <c r="X44" s="15" t="n">
        <f>11000</f>
        <v>11000.0</v>
      </c>
      <c r="Y44" s="15"/>
      <c r="Z44" s="15" t="str">
        <f>"－"</f>
        <v>－</v>
      </c>
      <c r="AA44" s="12"/>
      <c r="AB44" s="16" t="n">
        <f>1</f>
        <v>1.0</v>
      </c>
      <c r="AC44" s="15" t="n">
        <f>1</f>
        <v>1.0</v>
      </c>
    </row>
    <row r="45">
      <c r="A45" s="9" t="s">
        <v>49</v>
      </c>
      <c r="B45" s="9" t="s">
        <v>184</v>
      </c>
      <c r="C45" s="9" t="s">
        <v>185</v>
      </c>
      <c r="D45" s="9" t="s">
        <v>186</v>
      </c>
      <c r="E45" s="9" t="s">
        <v>53</v>
      </c>
      <c r="F45" s="9" t="s">
        <v>70</v>
      </c>
      <c r="G45" s="10" t="s">
        <v>71</v>
      </c>
      <c r="H45" s="11" t="n">
        <v>6000.0</v>
      </c>
      <c r="I45" s="12" t="s">
        <v>87</v>
      </c>
      <c r="J45" s="13" t="s">
        <v>137</v>
      </c>
      <c r="K45" s="12" t="s">
        <v>87</v>
      </c>
      <c r="L45" s="13" t="s">
        <v>137</v>
      </c>
      <c r="M45" s="12"/>
      <c r="N45" s="13"/>
      <c r="O45" s="12" t="s">
        <v>87</v>
      </c>
      <c r="P45" s="13" t="s">
        <v>137</v>
      </c>
      <c r="Q45" s="12"/>
      <c r="R45" s="13"/>
      <c r="S45" s="12" t="s">
        <v>87</v>
      </c>
      <c r="T45" s="13" t="s">
        <v>137</v>
      </c>
      <c r="U45" s="14" t="n">
        <f>30</f>
        <v>30.0</v>
      </c>
      <c r="V45" s="15" t="n">
        <f>2</f>
        <v>2.0</v>
      </c>
      <c r="W45" s="15"/>
      <c r="X45" s="15" t="n">
        <f>6000</f>
        <v>6000.0</v>
      </c>
      <c r="Y45" s="15"/>
      <c r="Z45" s="15" t="str">
        <f>"－"</f>
        <v>－</v>
      </c>
      <c r="AA45" s="12"/>
      <c r="AB45" s="16" t="n">
        <f>2</f>
        <v>2.0</v>
      </c>
      <c r="AC45" s="15" t="n">
        <f>1</f>
        <v>1.0</v>
      </c>
    </row>
    <row r="46">
      <c r="A46" s="9" t="s">
        <v>49</v>
      </c>
      <c r="B46" s="9" t="s">
        <v>187</v>
      </c>
      <c r="C46" s="9" t="s">
        <v>188</v>
      </c>
      <c r="D46" s="9" t="s">
        <v>189</v>
      </c>
      <c r="E46" s="9" t="s">
        <v>65</v>
      </c>
      <c r="F46" s="9" t="s">
        <v>190</v>
      </c>
      <c r="G46" s="10" t="s">
        <v>191</v>
      </c>
      <c r="H46" s="11" t="n">
        <v>1300.0</v>
      </c>
      <c r="I46" s="12" t="s">
        <v>77</v>
      </c>
      <c r="J46" s="13" t="s">
        <v>94</v>
      </c>
      <c r="K46" s="12" t="s">
        <v>77</v>
      </c>
      <c r="L46" s="13" t="s">
        <v>94</v>
      </c>
      <c r="M46" s="12"/>
      <c r="N46" s="13"/>
      <c r="O46" s="12" t="s">
        <v>77</v>
      </c>
      <c r="P46" s="13" t="s">
        <v>94</v>
      </c>
      <c r="Q46" s="12"/>
      <c r="R46" s="13"/>
      <c r="S46" s="12" t="s">
        <v>77</v>
      </c>
      <c r="T46" s="13" t="s">
        <v>94</v>
      </c>
      <c r="U46" s="14" t="n">
        <f>360</f>
        <v>360.0</v>
      </c>
      <c r="V46" s="15" t="n">
        <f>5</f>
        <v>5.0</v>
      </c>
      <c r="W46" s="15"/>
      <c r="X46" s="15" t="n">
        <f>180000</f>
        <v>180000.0</v>
      </c>
      <c r="Y46" s="15"/>
      <c r="Z46" s="15" t="str">
        <f>"－"</f>
        <v>－</v>
      </c>
      <c r="AA46" s="12"/>
      <c r="AB46" s="16" t="n">
        <f>5</f>
        <v>5.0</v>
      </c>
      <c r="AC46" s="15" t="n">
        <f>1</f>
        <v>1.0</v>
      </c>
    </row>
    <row r="47">
      <c r="A47" s="9" t="s">
        <v>49</v>
      </c>
      <c r="B47" s="9" t="s">
        <v>192</v>
      </c>
      <c r="C47" s="9" t="s">
        <v>193</v>
      </c>
      <c r="D47" s="9" t="s">
        <v>194</v>
      </c>
      <c r="E47" s="9" t="s">
        <v>65</v>
      </c>
      <c r="F47" s="9" t="s">
        <v>58</v>
      </c>
      <c r="G47" s="10" t="s">
        <v>59</v>
      </c>
      <c r="H47" s="11" t="n">
        <v>8000.0</v>
      </c>
      <c r="I47" s="12"/>
      <c r="J47" s="13" t="s">
        <v>67</v>
      </c>
      <c r="K47" s="12"/>
      <c r="L47" s="13" t="s">
        <v>67</v>
      </c>
      <c r="M47" s="12" t="s">
        <v>195</v>
      </c>
      <c r="N47" s="13" t="s">
        <v>196</v>
      </c>
      <c r="O47" s="12"/>
      <c r="P47" s="13" t="s">
        <v>67</v>
      </c>
      <c r="Q47" s="12" t="s">
        <v>195</v>
      </c>
      <c r="R47" s="13" t="s">
        <v>196</v>
      </c>
      <c r="S47" s="12"/>
      <c r="T47" s="13" t="s">
        <v>67</v>
      </c>
      <c r="U47" s="14" t="str">
        <f>"－"</f>
        <v>－</v>
      </c>
      <c r="V47" s="15" t="n">
        <f>459</f>
        <v>459.0</v>
      </c>
      <c r="W47" s="15" t="n">
        <v>459.0</v>
      </c>
      <c r="X47" s="15" t="n">
        <f>10098000</f>
        <v>1.0098E7</v>
      </c>
      <c r="Y47" s="15" t="n">
        <v>1.0098E7</v>
      </c>
      <c r="Z47" s="15" t="str">
        <f>"－"</f>
        <v>－</v>
      </c>
      <c r="AA47" s="12"/>
      <c r="AB47" s="16" t="n">
        <f>459</f>
        <v>459.0</v>
      </c>
      <c r="AC47" s="15" t="str">
        <f>"－"</f>
        <v>－</v>
      </c>
    </row>
    <row r="48">
      <c r="A48" s="9" t="s">
        <v>49</v>
      </c>
      <c r="B48" s="9" t="s">
        <v>197</v>
      </c>
      <c r="C48" s="9" t="s">
        <v>198</v>
      </c>
      <c r="D48" s="9" t="s">
        <v>199</v>
      </c>
      <c r="E48" s="9" t="s">
        <v>53</v>
      </c>
      <c r="F48" s="9" t="s">
        <v>49</v>
      </c>
      <c r="G48" s="10" t="s">
        <v>120</v>
      </c>
      <c r="H48" s="11" t="n">
        <v>13000.0</v>
      </c>
      <c r="I48" s="12"/>
      <c r="J48" s="13" t="s">
        <v>67</v>
      </c>
      <c r="K48" s="12"/>
      <c r="L48" s="13" t="s">
        <v>67</v>
      </c>
      <c r="M48" s="12" t="s">
        <v>55</v>
      </c>
      <c r="N48" s="13" t="s">
        <v>200</v>
      </c>
      <c r="O48" s="12"/>
      <c r="P48" s="13" t="s">
        <v>67</v>
      </c>
      <c r="Q48" s="12" t="s">
        <v>55</v>
      </c>
      <c r="R48" s="13" t="s">
        <v>201</v>
      </c>
      <c r="S48" s="12"/>
      <c r="T48" s="13" t="s">
        <v>67</v>
      </c>
      <c r="U48" s="14" t="str">
        <f>"－"</f>
        <v>－</v>
      </c>
      <c r="V48" s="15" t="n">
        <f>23</f>
        <v>23.0</v>
      </c>
      <c r="W48" s="15" t="n">
        <v>23.0</v>
      </c>
      <c r="X48" s="15" t="n">
        <f>18620730</f>
        <v>1.862073E7</v>
      </c>
      <c r="Y48" s="15" t="n">
        <v>1.862073E7</v>
      </c>
      <c r="Z48" s="15" t="str">
        <f>"－"</f>
        <v>－</v>
      </c>
      <c r="AA48" s="12" t="s">
        <v>57</v>
      </c>
      <c r="AB48" s="16" t="str">
        <f>"－"</f>
        <v>－</v>
      </c>
      <c r="AC48" s="15" t="str">
        <f>"－"</f>
        <v>－</v>
      </c>
    </row>
    <row r="49">
      <c r="A49" s="9" t="s">
        <v>49</v>
      </c>
      <c r="B49" s="9" t="s">
        <v>197</v>
      </c>
      <c r="C49" s="9" t="s">
        <v>198</v>
      </c>
      <c r="D49" s="9" t="s">
        <v>199</v>
      </c>
      <c r="E49" s="9" t="s">
        <v>53</v>
      </c>
      <c r="F49" s="9" t="s">
        <v>70</v>
      </c>
      <c r="G49" s="10" t="s">
        <v>202</v>
      </c>
      <c r="H49" s="11" t="n">
        <v>17500.0</v>
      </c>
      <c r="I49" s="12"/>
      <c r="J49" s="13" t="s">
        <v>67</v>
      </c>
      <c r="K49" s="12"/>
      <c r="L49" s="13" t="s">
        <v>67</v>
      </c>
      <c r="M49" s="12" t="s">
        <v>55</v>
      </c>
      <c r="N49" s="13" t="s">
        <v>203</v>
      </c>
      <c r="O49" s="12"/>
      <c r="P49" s="13" t="s">
        <v>67</v>
      </c>
      <c r="Q49" s="12" t="s">
        <v>55</v>
      </c>
      <c r="R49" s="13" t="s">
        <v>204</v>
      </c>
      <c r="S49" s="12"/>
      <c r="T49" s="13" t="s">
        <v>67</v>
      </c>
      <c r="U49" s="14" t="str">
        <f>"－"</f>
        <v>－</v>
      </c>
      <c r="V49" s="15" t="n">
        <f>22</f>
        <v>22.0</v>
      </c>
      <c r="W49" s="15" t="n">
        <v>22.0</v>
      </c>
      <c r="X49" s="15" t="n">
        <f>7858360</f>
        <v>7858360.0</v>
      </c>
      <c r="Y49" s="15" t="n">
        <v>7858360.0</v>
      </c>
      <c r="Z49" s="15" t="str">
        <f>"－"</f>
        <v>－</v>
      </c>
      <c r="AA49" s="12"/>
      <c r="AB49" s="16" t="str">
        <f>"－"</f>
        <v>－</v>
      </c>
      <c r="AC49" s="15" t="str">
        <f>"－"</f>
        <v>－</v>
      </c>
    </row>
    <row r="50">
      <c r="A50" s="9" t="s">
        <v>49</v>
      </c>
      <c r="B50" s="9" t="s">
        <v>205</v>
      </c>
      <c r="C50" s="9" t="s">
        <v>206</v>
      </c>
      <c r="D50" s="9" t="s">
        <v>207</v>
      </c>
      <c r="E50" s="9" t="s">
        <v>65</v>
      </c>
      <c r="F50" s="9" t="s">
        <v>49</v>
      </c>
      <c r="G50" s="10" t="s">
        <v>208</v>
      </c>
      <c r="H50" s="11" t="n">
        <v>4000.0</v>
      </c>
      <c r="I50" s="12"/>
      <c r="J50" s="13" t="s">
        <v>67</v>
      </c>
      <c r="K50" s="12"/>
      <c r="L50" s="13" t="s">
        <v>67</v>
      </c>
      <c r="M50" s="12" t="s">
        <v>97</v>
      </c>
      <c r="N50" s="13" t="s">
        <v>209</v>
      </c>
      <c r="O50" s="12"/>
      <c r="P50" s="13" t="s">
        <v>67</v>
      </c>
      <c r="Q50" s="12" t="s">
        <v>97</v>
      </c>
      <c r="R50" s="13" t="s">
        <v>209</v>
      </c>
      <c r="S50" s="12"/>
      <c r="T50" s="13" t="s">
        <v>67</v>
      </c>
      <c r="U50" s="14" t="str">
        <f>"－"</f>
        <v>－</v>
      </c>
      <c r="V50" s="15" t="n">
        <f>50</f>
        <v>50.0</v>
      </c>
      <c r="W50" s="15" t="n">
        <v>50.0</v>
      </c>
      <c r="X50" s="15" t="n">
        <f>4950000</f>
        <v>4950000.0</v>
      </c>
      <c r="Y50" s="15" t="n">
        <v>4950000.0</v>
      </c>
      <c r="Z50" s="15" t="str">
        <f>"－"</f>
        <v>－</v>
      </c>
      <c r="AA50" s="12" t="s">
        <v>57</v>
      </c>
      <c r="AB50" s="16" t="str">
        <f>"－"</f>
        <v>－</v>
      </c>
      <c r="AC50" s="15" t="str">
        <f>"－"</f>
        <v>－</v>
      </c>
    </row>
    <row r="51">
      <c r="A51" s="9" t="s">
        <v>49</v>
      </c>
      <c r="B51" s="9" t="s">
        <v>205</v>
      </c>
      <c r="C51" s="9" t="s">
        <v>206</v>
      </c>
      <c r="D51" s="9" t="s">
        <v>207</v>
      </c>
      <c r="E51" s="9" t="s">
        <v>65</v>
      </c>
      <c r="F51" s="9" t="s">
        <v>70</v>
      </c>
      <c r="G51" s="10" t="s">
        <v>71</v>
      </c>
      <c r="H51" s="11" t="n">
        <v>3600.0</v>
      </c>
      <c r="I51" s="12"/>
      <c r="J51" s="13" t="s">
        <v>67</v>
      </c>
      <c r="K51" s="12"/>
      <c r="L51" s="13" t="s">
        <v>67</v>
      </c>
      <c r="M51" s="12" t="s">
        <v>97</v>
      </c>
      <c r="N51" s="13" t="s">
        <v>210</v>
      </c>
      <c r="O51" s="12"/>
      <c r="P51" s="13" t="s">
        <v>67</v>
      </c>
      <c r="Q51" s="12" t="s">
        <v>130</v>
      </c>
      <c r="R51" s="13" t="s">
        <v>211</v>
      </c>
      <c r="S51" s="12"/>
      <c r="T51" s="13" t="s">
        <v>67</v>
      </c>
      <c r="U51" s="14" t="str">
        <f>"－"</f>
        <v>－</v>
      </c>
      <c r="V51" s="15" t="n">
        <f>110</f>
        <v>110.0</v>
      </c>
      <c r="W51" s="15" t="n">
        <v>110.0</v>
      </c>
      <c r="X51" s="15" t="n">
        <f>6113800</f>
        <v>6113800.0</v>
      </c>
      <c r="Y51" s="15" t="n">
        <v>6113800.0</v>
      </c>
      <c r="Z51" s="15" t="str">
        <f>"－"</f>
        <v>－</v>
      </c>
      <c r="AA51" s="12"/>
      <c r="AB51" s="16" t="str">
        <f>"－"</f>
        <v>－</v>
      </c>
      <c r="AC51" s="15" t="str">
        <f>"－"</f>
        <v>－</v>
      </c>
    </row>
    <row r="52">
      <c r="A52" s="9" t="s">
        <v>49</v>
      </c>
      <c r="B52" s="9" t="s">
        <v>212</v>
      </c>
      <c r="C52" s="9" t="s">
        <v>213</v>
      </c>
      <c r="D52" s="9" t="s">
        <v>214</v>
      </c>
      <c r="E52" s="9" t="s">
        <v>53</v>
      </c>
      <c r="F52" s="9" t="s">
        <v>49</v>
      </c>
      <c r="G52" s="10" t="s">
        <v>54</v>
      </c>
      <c r="H52" s="11" t="n">
        <v>6500.0</v>
      </c>
      <c r="I52" s="12"/>
      <c r="J52" s="13" t="s">
        <v>67</v>
      </c>
      <c r="K52" s="12"/>
      <c r="L52" s="13" t="s">
        <v>67</v>
      </c>
      <c r="M52" s="12"/>
      <c r="N52" s="13"/>
      <c r="O52" s="12"/>
      <c r="P52" s="13" t="s">
        <v>67</v>
      </c>
      <c r="Q52" s="12"/>
      <c r="R52" s="13"/>
      <c r="S52" s="12"/>
      <c r="T52" s="13" t="s">
        <v>67</v>
      </c>
      <c r="U52" s="14" t="str">
        <f>"－"</f>
        <v>－</v>
      </c>
      <c r="V52" s="15" t="str">
        <f>"－"</f>
        <v>－</v>
      </c>
      <c r="W52" s="15"/>
      <c r="X52" s="15" t="str">
        <f>"－"</f>
        <v>－</v>
      </c>
      <c r="Y52" s="15"/>
      <c r="Z52" s="15" t="n">
        <f>7</f>
        <v>7.0</v>
      </c>
      <c r="AA52" s="12" t="s">
        <v>57</v>
      </c>
      <c r="AB52" s="16" t="str">
        <f>"－"</f>
        <v>－</v>
      </c>
      <c r="AC52" s="15" t="str">
        <f>"－"</f>
        <v>－</v>
      </c>
    </row>
    <row r="53">
      <c r="A53" s="9" t="s">
        <v>49</v>
      </c>
      <c r="B53" s="9" t="s">
        <v>215</v>
      </c>
      <c r="C53" s="9" t="s">
        <v>216</v>
      </c>
      <c r="D53" s="9" t="s">
        <v>217</v>
      </c>
      <c r="E53" s="9" t="s">
        <v>65</v>
      </c>
      <c r="F53" s="9" t="s">
        <v>70</v>
      </c>
      <c r="G53" s="10" t="s">
        <v>71</v>
      </c>
      <c r="H53" s="11" t="n">
        <v>8500.0</v>
      </c>
      <c r="I53" s="12"/>
      <c r="J53" s="13" t="s">
        <v>67</v>
      </c>
      <c r="K53" s="12"/>
      <c r="L53" s="13" t="s">
        <v>67</v>
      </c>
      <c r="M53" s="12" t="s">
        <v>130</v>
      </c>
      <c r="N53" s="13" t="s">
        <v>218</v>
      </c>
      <c r="O53" s="12"/>
      <c r="P53" s="13" t="s">
        <v>67</v>
      </c>
      <c r="Q53" s="12" t="s">
        <v>90</v>
      </c>
      <c r="R53" s="13" t="s">
        <v>219</v>
      </c>
      <c r="S53" s="12"/>
      <c r="T53" s="13" t="s">
        <v>67</v>
      </c>
      <c r="U53" s="14" t="str">
        <f>"－"</f>
        <v>－</v>
      </c>
      <c r="V53" s="15" t="n">
        <f>50</f>
        <v>50.0</v>
      </c>
      <c r="W53" s="15" t="n">
        <v>50.0</v>
      </c>
      <c r="X53" s="15" t="n">
        <f>7479250</f>
        <v>7479250.0</v>
      </c>
      <c r="Y53" s="15" t="n">
        <v>7479250.0</v>
      </c>
      <c r="Z53" s="15" t="str">
        <f>"－"</f>
        <v>－</v>
      </c>
      <c r="AA53" s="12"/>
      <c r="AB53" s="16" t="str">
        <f>"－"</f>
        <v>－</v>
      </c>
      <c r="AC53" s="15" t="str">
        <f>"－"</f>
        <v>－</v>
      </c>
    </row>
    <row r="54">
      <c r="A54" s="9" t="s">
        <v>49</v>
      </c>
      <c r="B54" s="9" t="s">
        <v>220</v>
      </c>
      <c r="C54" s="9" t="s">
        <v>221</v>
      </c>
      <c r="D54" s="9" t="s">
        <v>222</v>
      </c>
      <c r="E54" s="9" t="s">
        <v>65</v>
      </c>
      <c r="F54" s="9" t="s">
        <v>70</v>
      </c>
      <c r="G54" s="10" t="s">
        <v>71</v>
      </c>
      <c r="H54" s="11" t="n">
        <v>3200.0</v>
      </c>
      <c r="I54" s="12"/>
      <c r="J54" s="13" t="s">
        <v>67</v>
      </c>
      <c r="K54" s="12"/>
      <c r="L54" s="13" t="s">
        <v>67</v>
      </c>
      <c r="M54" s="12" t="s">
        <v>90</v>
      </c>
      <c r="N54" s="13" t="s">
        <v>223</v>
      </c>
      <c r="O54" s="12"/>
      <c r="P54" s="13" t="s">
        <v>67</v>
      </c>
      <c r="Q54" s="12" t="s">
        <v>90</v>
      </c>
      <c r="R54" s="13" t="s">
        <v>223</v>
      </c>
      <c r="S54" s="12"/>
      <c r="T54" s="13" t="s">
        <v>67</v>
      </c>
      <c r="U54" s="14" t="str">
        <f>"－"</f>
        <v>－</v>
      </c>
      <c r="V54" s="15" t="n">
        <f>60</f>
        <v>60.0</v>
      </c>
      <c r="W54" s="15" t="n">
        <v>60.0</v>
      </c>
      <c r="X54" s="15" t="n">
        <f>4304400</f>
        <v>4304400.0</v>
      </c>
      <c r="Y54" s="15" t="n">
        <v>4304400.0</v>
      </c>
      <c r="Z54" s="15" t="str">
        <f>"－"</f>
        <v>－</v>
      </c>
      <c r="AA54" s="12"/>
      <c r="AB54" s="16" t="n">
        <f>60</f>
        <v>60.0</v>
      </c>
      <c r="AC54" s="15" t="str">
        <f>"－"</f>
        <v>－</v>
      </c>
    </row>
    <row r="55">
      <c r="A55" s="9" t="s">
        <v>49</v>
      </c>
      <c r="B55" s="9" t="s">
        <v>224</v>
      </c>
      <c r="C55" s="9" t="s">
        <v>225</v>
      </c>
      <c r="D55" s="9" t="s">
        <v>226</v>
      </c>
      <c r="E55" s="9" t="s">
        <v>65</v>
      </c>
      <c r="F55" s="9" t="s">
        <v>70</v>
      </c>
      <c r="G55" s="10" t="s">
        <v>71</v>
      </c>
      <c r="H55" s="11" t="n">
        <v>2600.0</v>
      </c>
      <c r="I55" s="12"/>
      <c r="J55" s="13" t="s">
        <v>67</v>
      </c>
      <c r="K55" s="12"/>
      <c r="L55" s="13" t="s">
        <v>67</v>
      </c>
      <c r="M55" s="12" t="s">
        <v>109</v>
      </c>
      <c r="N55" s="13" t="s">
        <v>227</v>
      </c>
      <c r="O55" s="12"/>
      <c r="P55" s="13" t="s">
        <v>67</v>
      </c>
      <c r="Q55" s="12" t="s">
        <v>90</v>
      </c>
      <c r="R55" s="13" t="s">
        <v>228</v>
      </c>
      <c r="S55" s="12"/>
      <c r="T55" s="13" t="s">
        <v>67</v>
      </c>
      <c r="U55" s="14" t="str">
        <f>"－"</f>
        <v>－</v>
      </c>
      <c r="V55" s="15" t="n">
        <f>250</f>
        <v>250.0</v>
      </c>
      <c r="W55" s="15" t="n">
        <v>250.0</v>
      </c>
      <c r="X55" s="15" t="n">
        <f>11612750</f>
        <v>1.161275E7</v>
      </c>
      <c r="Y55" s="15" t="n">
        <v>1.161275E7</v>
      </c>
      <c r="Z55" s="15" t="str">
        <f>"－"</f>
        <v>－</v>
      </c>
      <c r="AA55" s="12"/>
      <c r="AB55" s="16" t="str">
        <f>"－"</f>
        <v>－</v>
      </c>
      <c r="AC55" s="15" t="str">
        <f>"－"</f>
        <v>－</v>
      </c>
    </row>
    <row r="56">
      <c r="A56" s="9" t="s">
        <v>49</v>
      </c>
      <c r="B56" s="9" t="s">
        <v>229</v>
      </c>
      <c r="C56" s="9" t="s">
        <v>230</v>
      </c>
      <c r="D56" s="9" t="s">
        <v>231</v>
      </c>
      <c r="E56" s="9" t="s">
        <v>65</v>
      </c>
      <c r="F56" s="9" t="s">
        <v>70</v>
      </c>
      <c r="G56" s="10" t="s">
        <v>232</v>
      </c>
      <c r="H56" s="11" t="n">
        <v>2400.0</v>
      </c>
      <c r="I56" s="12"/>
      <c r="J56" s="13" t="s">
        <v>67</v>
      </c>
      <c r="K56" s="12"/>
      <c r="L56" s="13" t="s">
        <v>67</v>
      </c>
      <c r="M56" s="12" t="s">
        <v>130</v>
      </c>
      <c r="N56" s="13" t="s">
        <v>233</v>
      </c>
      <c r="O56" s="12"/>
      <c r="P56" s="13" t="s">
        <v>67</v>
      </c>
      <c r="Q56" s="12" t="s">
        <v>130</v>
      </c>
      <c r="R56" s="13" t="s">
        <v>234</v>
      </c>
      <c r="S56" s="12"/>
      <c r="T56" s="13" t="s">
        <v>67</v>
      </c>
      <c r="U56" s="14" t="str">
        <f>"－"</f>
        <v>－</v>
      </c>
      <c r="V56" s="15" t="n">
        <f>145</f>
        <v>145.0</v>
      </c>
      <c r="W56" s="15" t="n">
        <v>145.0</v>
      </c>
      <c r="X56" s="15" t="n">
        <f>7071450</f>
        <v>7071450.0</v>
      </c>
      <c r="Y56" s="15" t="n">
        <v>7071450.0</v>
      </c>
      <c r="Z56" s="15" t="str">
        <f>"－"</f>
        <v>－</v>
      </c>
      <c r="AA56" s="12"/>
      <c r="AB56" s="16" t="n">
        <f>145</f>
        <v>145.0</v>
      </c>
      <c r="AC56" s="15" t="str">
        <f>"－"</f>
        <v>－</v>
      </c>
    </row>
    <row r="57">
      <c r="A57" s="9" t="s">
        <v>49</v>
      </c>
      <c r="B57" s="9" t="s">
        <v>229</v>
      </c>
      <c r="C57" s="9" t="s">
        <v>230</v>
      </c>
      <c r="D57" s="9" t="s">
        <v>231</v>
      </c>
      <c r="E57" s="9" t="s">
        <v>53</v>
      </c>
      <c r="F57" s="9" t="s">
        <v>49</v>
      </c>
      <c r="G57" s="10" t="s">
        <v>54</v>
      </c>
      <c r="H57" s="11" t="n">
        <v>1800.0</v>
      </c>
      <c r="I57" s="12"/>
      <c r="J57" s="13" t="s">
        <v>67</v>
      </c>
      <c r="K57" s="12"/>
      <c r="L57" s="13" t="s">
        <v>67</v>
      </c>
      <c r="M57" s="12"/>
      <c r="N57" s="13"/>
      <c r="O57" s="12"/>
      <c r="P57" s="13" t="s">
        <v>67</v>
      </c>
      <c r="Q57" s="12"/>
      <c r="R57" s="13"/>
      <c r="S57" s="12"/>
      <c r="T57" s="13" t="s">
        <v>67</v>
      </c>
      <c r="U57" s="14" t="str">
        <f>"－"</f>
        <v>－</v>
      </c>
      <c r="V57" s="15" t="str">
        <f>"－"</f>
        <v>－</v>
      </c>
      <c r="W57" s="15"/>
      <c r="X57" s="15" t="str">
        <f>"－"</f>
        <v>－</v>
      </c>
      <c r="Y57" s="15"/>
      <c r="Z57" s="15" t="n">
        <f>5</f>
        <v>5.0</v>
      </c>
      <c r="AA57" s="12" t="s">
        <v>57</v>
      </c>
      <c r="AB57" s="16" t="str">
        <f>"－"</f>
        <v>－</v>
      </c>
      <c r="AC57" s="15" t="str">
        <f>"－"</f>
        <v>－</v>
      </c>
    </row>
    <row r="58">
      <c r="A58" s="9" t="s">
        <v>49</v>
      </c>
      <c r="B58" s="9" t="s">
        <v>235</v>
      </c>
      <c r="C58" s="9" t="s">
        <v>236</v>
      </c>
      <c r="D58" s="9" t="s">
        <v>237</v>
      </c>
      <c r="E58" s="9" t="s">
        <v>65</v>
      </c>
      <c r="F58" s="9" t="s">
        <v>49</v>
      </c>
      <c r="G58" s="10" t="s">
        <v>54</v>
      </c>
      <c r="H58" s="11" t="n">
        <v>2600.0</v>
      </c>
      <c r="I58" s="12" t="s">
        <v>163</v>
      </c>
      <c r="J58" s="13" t="s">
        <v>238</v>
      </c>
      <c r="K58" s="12" t="s">
        <v>163</v>
      </c>
      <c r="L58" s="13" t="s">
        <v>238</v>
      </c>
      <c r="M58" s="12"/>
      <c r="N58" s="13"/>
      <c r="O58" s="12" t="s">
        <v>163</v>
      </c>
      <c r="P58" s="13" t="s">
        <v>238</v>
      </c>
      <c r="Q58" s="12"/>
      <c r="R58" s="13"/>
      <c r="S58" s="12" t="s">
        <v>163</v>
      </c>
      <c r="T58" s="13" t="s">
        <v>238</v>
      </c>
      <c r="U58" s="14" t="n">
        <f>26.1</f>
        <v>26.1</v>
      </c>
      <c r="V58" s="15" t="n">
        <f>1</f>
        <v>1.0</v>
      </c>
      <c r="W58" s="15"/>
      <c r="X58" s="15" t="n">
        <f>2610</f>
        <v>2610.0</v>
      </c>
      <c r="Y58" s="15"/>
      <c r="Z58" s="15" t="n">
        <f>1</f>
        <v>1.0</v>
      </c>
      <c r="AA58" s="12" t="s">
        <v>57</v>
      </c>
      <c r="AB58" s="16" t="str">
        <f>"－"</f>
        <v>－</v>
      </c>
      <c r="AC58" s="15" t="n">
        <f>1</f>
        <v>1.0</v>
      </c>
    </row>
    <row r="59">
      <c r="A59" s="9" t="s">
        <v>49</v>
      </c>
      <c r="B59" s="9" t="s">
        <v>239</v>
      </c>
      <c r="C59" s="9" t="s">
        <v>240</v>
      </c>
      <c r="D59" s="9" t="s">
        <v>241</v>
      </c>
      <c r="E59" s="9" t="s">
        <v>65</v>
      </c>
      <c r="F59" s="9" t="s">
        <v>49</v>
      </c>
      <c r="G59" s="10" t="s">
        <v>242</v>
      </c>
      <c r="H59" s="11" t="n">
        <v>450.0</v>
      </c>
      <c r="I59" s="12"/>
      <c r="J59" s="13" t="s">
        <v>67</v>
      </c>
      <c r="K59" s="12"/>
      <c r="L59" s="13" t="s">
        <v>67</v>
      </c>
      <c r="M59" s="12"/>
      <c r="N59" s="13"/>
      <c r="O59" s="12"/>
      <c r="P59" s="13" t="s">
        <v>67</v>
      </c>
      <c r="Q59" s="12"/>
      <c r="R59" s="13"/>
      <c r="S59" s="12"/>
      <c r="T59" s="13" t="s">
        <v>67</v>
      </c>
      <c r="U59" s="14" t="str">
        <f>"－"</f>
        <v>－</v>
      </c>
      <c r="V59" s="15" t="str">
        <f>"－"</f>
        <v>－</v>
      </c>
      <c r="W59" s="15"/>
      <c r="X59" s="15" t="str">
        <f>"－"</f>
        <v>－</v>
      </c>
      <c r="Y59" s="15"/>
      <c r="Z59" s="15" t="n">
        <f>24</f>
        <v>24.0</v>
      </c>
      <c r="AA59" s="12" t="s">
        <v>57</v>
      </c>
      <c r="AB59" s="16" t="str">
        <f>"－"</f>
        <v>－</v>
      </c>
      <c r="AC59" s="15" t="str">
        <f>"－"</f>
        <v>－</v>
      </c>
    </row>
    <row r="60">
      <c r="A60" s="9" t="s">
        <v>49</v>
      </c>
      <c r="B60" s="9" t="s">
        <v>243</v>
      </c>
      <c r="C60" s="9" t="s">
        <v>244</v>
      </c>
      <c r="D60" s="9" t="s">
        <v>245</v>
      </c>
      <c r="E60" s="9" t="s">
        <v>65</v>
      </c>
      <c r="F60" s="9" t="s">
        <v>49</v>
      </c>
      <c r="G60" s="10" t="s">
        <v>54</v>
      </c>
      <c r="H60" s="11" t="n">
        <v>3800.0</v>
      </c>
      <c r="I60" s="12"/>
      <c r="J60" s="13" t="s">
        <v>67</v>
      </c>
      <c r="K60" s="12"/>
      <c r="L60" s="13" t="s">
        <v>67</v>
      </c>
      <c r="M60" s="12"/>
      <c r="N60" s="13"/>
      <c r="O60" s="12"/>
      <c r="P60" s="13" t="s">
        <v>67</v>
      </c>
      <c r="Q60" s="12"/>
      <c r="R60" s="13"/>
      <c r="S60" s="12"/>
      <c r="T60" s="13" t="s">
        <v>67</v>
      </c>
      <c r="U60" s="14" t="str">
        <f>"－"</f>
        <v>－</v>
      </c>
      <c r="V60" s="15" t="str">
        <f>"－"</f>
        <v>－</v>
      </c>
      <c r="W60" s="15"/>
      <c r="X60" s="15" t="str">
        <f>"－"</f>
        <v>－</v>
      </c>
      <c r="Y60" s="15"/>
      <c r="Z60" s="15" t="n">
        <f>5</f>
        <v>5.0</v>
      </c>
      <c r="AA60" s="12" t="s">
        <v>57</v>
      </c>
      <c r="AB60" s="16" t="str">
        <f>"－"</f>
        <v>－</v>
      </c>
      <c r="AC60" s="15" t="str">
        <f>"－"</f>
        <v>－</v>
      </c>
    </row>
    <row r="61">
      <c r="A61" s="9" t="s">
        <v>49</v>
      </c>
      <c r="B61" s="9" t="s">
        <v>246</v>
      </c>
      <c r="C61" s="9" t="s">
        <v>247</v>
      </c>
      <c r="D61" s="9" t="s">
        <v>248</v>
      </c>
      <c r="E61" s="9" t="s">
        <v>65</v>
      </c>
      <c r="F61" s="9" t="s">
        <v>49</v>
      </c>
      <c r="G61" s="10" t="s">
        <v>249</v>
      </c>
      <c r="H61" s="11" t="n">
        <v>1300.0</v>
      </c>
      <c r="I61" s="12"/>
      <c r="J61" s="13" t="s">
        <v>67</v>
      </c>
      <c r="K61" s="12"/>
      <c r="L61" s="13" t="s">
        <v>67</v>
      </c>
      <c r="M61" s="12"/>
      <c r="N61" s="13"/>
      <c r="O61" s="12"/>
      <c r="P61" s="13" t="s">
        <v>67</v>
      </c>
      <c r="Q61" s="12"/>
      <c r="R61" s="13"/>
      <c r="S61" s="12"/>
      <c r="T61" s="13" t="s">
        <v>67</v>
      </c>
      <c r="U61" s="14" t="str">
        <f>"－"</f>
        <v>－</v>
      </c>
      <c r="V61" s="15" t="str">
        <f>"－"</f>
        <v>－</v>
      </c>
      <c r="W61" s="15"/>
      <c r="X61" s="15" t="str">
        <f>"－"</f>
        <v>－</v>
      </c>
      <c r="Y61" s="15"/>
      <c r="Z61" s="15" t="str">
        <f>"－"</f>
        <v>－</v>
      </c>
      <c r="AA61" s="12" t="s">
        <v>57</v>
      </c>
      <c r="AB61" s="16" t="n">
        <f>10</f>
        <v>10.0</v>
      </c>
      <c r="AC61" s="15" t="str">
        <f>"－"</f>
        <v>－</v>
      </c>
    </row>
    <row r="62">
      <c r="A62" s="9" t="s">
        <v>49</v>
      </c>
      <c r="B62" s="9" t="s">
        <v>250</v>
      </c>
      <c r="C62" s="9" t="s">
        <v>251</v>
      </c>
      <c r="D62" s="9" t="s">
        <v>252</v>
      </c>
      <c r="E62" s="9" t="s">
        <v>65</v>
      </c>
      <c r="F62" s="9" t="s">
        <v>70</v>
      </c>
      <c r="G62" s="10" t="s">
        <v>253</v>
      </c>
      <c r="H62" s="11" t="n">
        <v>6000.0</v>
      </c>
      <c r="I62" s="12"/>
      <c r="J62" s="13" t="s">
        <v>67</v>
      </c>
      <c r="K62" s="12"/>
      <c r="L62" s="13" t="s">
        <v>67</v>
      </c>
      <c r="M62" s="12" t="s">
        <v>146</v>
      </c>
      <c r="N62" s="13" t="s">
        <v>254</v>
      </c>
      <c r="O62" s="12"/>
      <c r="P62" s="13" t="s">
        <v>67</v>
      </c>
      <c r="Q62" s="12" t="s">
        <v>130</v>
      </c>
      <c r="R62" s="13" t="s">
        <v>255</v>
      </c>
      <c r="S62" s="12"/>
      <c r="T62" s="13" t="s">
        <v>67</v>
      </c>
      <c r="U62" s="14" t="str">
        <f>"－"</f>
        <v>－</v>
      </c>
      <c r="V62" s="15" t="n">
        <f>160</f>
        <v>160.0</v>
      </c>
      <c r="W62" s="15" t="n">
        <v>160.0</v>
      </c>
      <c r="X62" s="15" t="n">
        <f>17919800</f>
        <v>1.79198E7</v>
      </c>
      <c r="Y62" s="15" t="n">
        <v>1.79198E7</v>
      </c>
      <c r="Z62" s="15" t="str">
        <f>"－"</f>
        <v>－</v>
      </c>
      <c r="AA62" s="12"/>
      <c r="AB62" s="16" t="n">
        <f>50</f>
        <v>50.0</v>
      </c>
      <c r="AC62" s="15" t="str">
        <f>"－"</f>
        <v>－</v>
      </c>
    </row>
    <row r="63">
      <c r="A63" s="9" t="s">
        <v>49</v>
      </c>
      <c r="B63" s="9" t="s">
        <v>256</v>
      </c>
      <c r="C63" s="9" t="s">
        <v>257</v>
      </c>
      <c r="D63" s="9" t="s">
        <v>258</v>
      </c>
      <c r="E63" s="9" t="s">
        <v>65</v>
      </c>
      <c r="F63" s="9" t="s">
        <v>49</v>
      </c>
      <c r="G63" s="10" t="s">
        <v>259</v>
      </c>
      <c r="H63" s="11" t="n">
        <v>4600.0</v>
      </c>
      <c r="I63" s="12"/>
      <c r="J63" s="13" t="s">
        <v>67</v>
      </c>
      <c r="K63" s="12"/>
      <c r="L63" s="13" t="s">
        <v>67</v>
      </c>
      <c r="M63" s="12" t="s">
        <v>109</v>
      </c>
      <c r="N63" s="13" t="s">
        <v>260</v>
      </c>
      <c r="O63" s="12"/>
      <c r="P63" s="13" t="s">
        <v>67</v>
      </c>
      <c r="Q63" s="12" t="s">
        <v>109</v>
      </c>
      <c r="R63" s="13" t="s">
        <v>260</v>
      </c>
      <c r="S63" s="12"/>
      <c r="T63" s="13" t="s">
        <v>67</v>
      </c>
      <c r="U63" s="14" t="str">
        <f>"－"</f>
        <v>－</v>
      </c>
      <c r="V63" s="15" t="n">
        <f>42</f>
        <v>42.0</v>
      </c>
      <c r="W63" s="15" t="n">
        <v>42.0</v>
      </c>
      <c r="X63" s="15" t="n">
        <f>5825400</f>
        <v>5825400.0</v>
      </c>
      <c r="Y63" s="15" t="n">
        <v>5825400.0</v>
      </c>
      <c r="Z63" s="15" t="str">
        <f>"－"</f>
        <v>－</v>
      </c>
      <c r="AA63" s="12" t="s">
        <v>57</v>
      </c>
      <c r="AB63" s="16" t="str">
        <f>"－"</f>
        <v>－</v>
      </c>
      <c r="AC63" s="15" t="str">
        <f>"－"</f>
        <v>－</v>
      </c>
    </row>
    <row r="64">
      <c r="A64" s="9" t="s">
        <v>49</v>
      </c>
      <c r="B64" s="9" t="s">
        <v>261</v>
      </c>
      <c r="C64" s="9" t="s">
        <v>262</v>
      </c>
      <c r="D64" s="9" t="s">
        <v>263</v>
      </c>
      <c r="E64" s="9" t="s">
        <v>65</v>
      </c>
      <c r="F64" s="9" t="s">
        <v>121</v>
      </c>
      <c r="G64" s="10" t="s">
        <v>122</v>
      </c>
      <c r="H64" s="11" t="n">
        <v>4000.0</v>
      </c>
      <c r="I64" s="12" t="s">
        <v>97</v>
      </c>
      <c r="J64" s="13" t="s">
        <v>264</v>
      </c>
      <c r="K64" s="12" t="s">
        <v>97</v>
      </c>
      <c r="L64" s="13" t="s">
        <v>264</v>
      </c>
      <c r="M64" s="12"/>
      <c r="N64" s="13"/>
      <c r="O64" s="12" t="s">
        <v>97</v>
      </c>
      <c r="P64" s="13" t="s">
        <v>264</v>
      </c>
      <c r="Q64" s="12"/>
      <c r="R64" s="13"/>
      <c r="S64" s="12" t="s">
        <v>97</v>
      </c>
      <c r="T64" s="13" t="s">
        <v>264</v>
      </c>
      <c r="U64" s="14" t="n">
        <f>150</f>
        <v>150.0</v>
      </c>
      <c r="V64" s="15" t="n">
        <f>7</f>
        <v>7.0</v>
      </c>
      <c r="W64" s="15"/>
      <c r="X64" s="15" t="n">
        <f>105000</f>
        <v>105000.0</v>
      </c>
      <c r="Y64" s="15"/>
      <c r="Z64" s="15" t="str">
        <f>"－"</f>
        <v>－</v>
      </c>
      <c r="AA64" s="12"/>
      <c r="AB64" s="16" t="n">
        <f>7</f>
        <v>7.0</v>
      </c>
      <c r="AC64" s="15" t="n">
        <f>1</f>
        <v>1.0</v>
      </c>
    </row>
    <row r="65">
      <c r="A65" s="9" t="s">
        <v>49</v>
      </c>
      <c r="B65" s="9" t="s">
        <v>261</v>
      </c>
      <c r="C65" s="9" t="s">
        <v>262</v>
      </c>
      <c r="D65" s="9" t="s">
        <v>263</v>
      </c>
      <c r="E65" s="9" t="s">
        <v>53</v>
      </c>
      <c r="F65" s="9" t="s">
        <v>70</v>
      </c>
      <c r="G65" s="10" t="s">
        <v>71</v>
      </c>
      <c r="H65" s="11" t="n">
        <v>7000.0</v>
      </c>
      <c r="I65" s="12" t="s">
        <v>195</v>
      </c>
      <c r="J65" s="13" t="s">
        <v>265</v>
      </c>
      <c r="K65" s="12" t="s">
        <v>195</v>
      </c>
      <c r="L65" s="13" t="s">
        <v>265</v>
      </c>
      <c r="M65" s="12"/>
      <c r="N65" s="13"/>
      <c r="O65" s="12" t="s">
        <v>195</v>
      </c>
      <c r="P65" s="13" t="s">
        <v>265</v>
      </c>
      <c r="Q65" s="12"/>
      <c r="R65" s="13"/>
      <c r="S65" s="12" t="s">
        <v>195</v>
      </c>
      <c r="T65" s="13" t="s">
        <v>265</v>
      </c>
      <c r="U65" s="14" t="n">
        <f>70</f>
        <v>70.0</v>
      </c>
      <c r="V65" s="15" t="n">
        <f>1</f>
        <v>1.0</v>
      </c>
      <c r="W65" s="15"/>
      <c r="X65" s="15" t="n">
        <f>7000</f>
        <v>7000.0</v>
      </c>
      <c r="Y65" s="15"/>
      <c r="Z65" s="15" t="str">
        <f>"－"</f>
        <v>－</v>
      </c>
      <c r="AA65" s="12"/>
      <c r="AB65" s="16" t="n">
        <f>1</f>
        <v>1.0</v>
      </c>
      <c r="AC65" s="15" t="n">
        <f>1</f>
        <v>1.0</v>
      </c>
    </row>
  </sheetData>
  <mergeCells count="32">
    <mergeCell ref="AA3:AB5"/>
    <mergeCell ref="F3:F5"/>
    <mergeCell ref="Y4:Y5"/>
    <mergeCell ref="W4:W5"/>
    <mergeCell ref="X4:X5"/>
    <mergeCell ref="G3:G5"/>
    <mergeCell ref="I4:I5"/>
    <mergeCell ref="J4:J5"/>
    <mergeCell ref="P4:P5"/>
    <mergeCell ref="T4:T5"/>
    <mergeCell ref="K4:K5"/>
    <mergeCell ref="C3:C6"/>
    <mergeCell ref="D3:D6"/>
    <mergeCell ref="AC3:AC5"/>
    <mergeCell ref="A2:L2"/>
    <mergeCell ref="M4:N4"/>
    <mergeCell ref="Q4:R4"/>
    <mergeCell ref="V4:V5"/>
    <mergeCell ref="I3:T3"/>
    <mergeCell ref="U3:U5"/>
    <mergeCell ref="V3:W3"/>
    <mergeCell ref="X3:Y3"/>
    <mergeCell ref="S4:S5"/>
    <mergeCell ref="AA6:AB6"/>
    <mergeCell ref="H3:H5"/>
    <mergeCell ref="Z3:Z5"/>
    <mergeCell ref="A1:L1"/>
    <mergeCell ref="L4:L5"/>
    <mergeCell ref="B3:B5"/>
    <mergeCell ref="A3:A5"/>
    <mergeCell ref="O4:O5"/>
    <mergeCell ref="E3:E5"/>
  </mergeCells>
  <phoneticPr fontId="5"/>
  <printOptions horizontalCentered="1"/>
  <pageMargins bottom="0.98425196850393704" footer="0.51181102362204722" header="0.51181102362204722" left="0.39370078740157483" right="0.39370078740157483" top="0.59055118110236227"/>
  <headerFooter>
    <oddFooter>&amp;C&amp;P/&amp;N&amp;RCopyright (c) Osaka Exchange, Inc. All Rights Reserved.</oddFooter>
  </headerFooter>
  <drawing r:id="rId2"/>
</worksheet>
</file>