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windowHeight="11745" windowWidth="15990" xWindow="7980" yWindow="315"/>
  </bookViews>
  <sheets>
    <sheet name="BO_DM0003" r:id="rId1" sheetId="8"/>
  </sheets>
  <definedNames>
    <definedName localSheetId="0" name="_xlnm.Print_Titles">BO_DM0003!$1:$6</definedName>
  </definedNames>
  <calcPr calcId="145621"/>
</workbook>
</file>

<file path=xl/sharedStrings.xml><?xml version="1.0" encoding="utf-8"?>
<sst xmlns="http://schemas.openxmlformats.org/spreadsheetml/2006/main" count="988" uniqueCount="277">
  <si>
    <t>年月</t>
  </si>
  <si>
    <t>限月取引</t>
  </si>
  <si>
    <t>取引高（単位）</t>
  </si>
  <si>
    <t>値付日数</t>
  </si>
  <si>
    <t>始　値（円）</t>
  </si>
  <si>
    <t xml:space="preserve"> </t>
  </si>
  <si>
    <t>　</t>
  </si>
  <si>
    <t>Contract Month</t>
  </si>
  <si>
    <t>High(￥)</t>
  </si>
  <si>
    <t>J-NET(￥)</t>
  </si>
  <si>
    <t>Low(￥)</t>
  </si>
  <si>
    <t>Close(￥)</t>
  </si>
  <si>
    <t>J-NET(unit)</t>
    <phoneticPr fontId="5"/>
  </si>
  <si>
    <t>終値平均（円）</t>
    <phoneticPr fontId="5"/>
  </si>
  <si>
    <t>権利行使価格（円）</t>
    <phoneticPr fontId="5"/>
  </si>
  <si>
    <t>権利行使数量
（単位）</t>
    <phoneticPr fontId="5"/>
  </si>
  <si>
    <t>J-NET(￥)</t>
    <phoneticPr fontId="5"/>
  </si>
  <si>
    <t>取引金額（円）</t>
    <phoneticPr fontId="5"/>
  </si>
  <si>
    <t>Securities Options Quotations</t>
    <phoneticPr fontId="5"/>
  </si>
  <si>
    <t>有価証券オプション相場表</t>
    <rPh eb="2" sb="0">
      <t>ユウカ</t>
    </rPh>
    <rPh eb="4" sb="2">
      <t>ショウケン</t>
    </rPh>
    <phoneticPr fontId="5"/>
  </si>
  <si>
    <t>取　引
開始日</t>
    <phoneticPr fontId="5"/>
  </si>
  <si>
    <t>First
Trading
Day</t>
    <phoneticPr fontId="5"/>
  </si>
  <si>
    <t>Code</t>
  </si>
  <si>
    <t>銘柄
コード</t>
    <rPh eb="2" sb="0">
      <t>メイガラ</t>
    </rPh>
    <phoneticPr fontId="5"/>
  </si>
  <si>
    <t>うちJ-NET取引
（単位）</t>
    <phoneticPr fontId="5"/>
  </si>
  <si>
    <t>うちJ-NET取引
（円）</t>
    <phoneticPr fontId="5"/>
  </si>
  <si>
    <t>Trading 
Value(￥)</t>
    <phoneticPr fontId="5"/>
  </si>
  <si>
    <t>建玉現在高
（単位）</t>
    <phoneticPr fontId="5"/>
  </si>
  <si>
    <t>Open 
Interest
(unit)</t>
    <phoneticPr fontId="5"/>
  </si>
  <si>
    <t>Contracts
Exercised
(unit)</t>
    <phoneticPr fontId="5"/>
  </si>
  <si>
    <t>Trading Volume
(unit)</t>
    <phoneticPr fontId="5"/>
  </si>
  <si>
    <t>Year/Month</t>
  </si>
  <si>
    <t>日</t>
    <rPh eb="1" sb="0">
      <t>ヒ</t>
    </rPh>
    <phoneticPr fontId="5"/>
  </si>
  <si>
    <t>Open(￥)</t>
    <phoneticPr fontId="5"/>
  </si>
  <si>
    <t>高　値（円）</t>
    <phoneticPr fontId="5"/>
  </si>
  <si>
    <t>日</t>
    <phoneticPr fontId="5"/>
  </si>
  <si>
    <t>うちJ-NET
取引（円）</t>
    <phoneticPr fontId="5"/>
  </si>
  <si>
    <t>安　値（円）</t>
    <phoneticPr fontId="5"/>
  </si>
  <si>
    <t>終　値（円）</t>
    <phoneticPr fontId="5"/>
  </si>
  <si>
    <t>Days
Traded</t>
    <phoneticPr fontId="5"/>
  </si>
  <si>
    <t>プット
コール
区分</t>
    <rPh eb="10" sb="8">
      <t>クブン</t>
    </rPh>
    <phoneticPr fontId="5"/>
  </si>
  <si>
    <t>銘柄名称</t>
    <phoneticPr fontId="5"/>
  </si>
  <si>
    <t>Issues</t>
    <phoneticPr fontId="5"/>
  </si>
  <si>
    <t>株  価  Price</t>
    <rPh eb="1" sb="0">
      <t>カブ</t>
    </rPh>
    <rPh eb="4" sb="3">
      <t>カ</t>
    </rPh>
    <phoneticPr fontId="5"/>
  </si>
  <si>
    <t>Put/Call
Type</t>
    <phoneticPr fontId="5"/>
  </si>
  <si>
    <t>Date</t>
    <phoneticPr fontId="5"/>
  </si>
  <si>
    <t>うちJ-NET
取引（円）</t>
    <phoneticPr fontId="5"/>
  </si>
  <si>
    <t>Exercise
Price(￥)</t>
    <phoneticPr fontId="5"/>
  </si>
  <si>
    <t>Average
Closing Price
(￥)</t>
    <phoneticPr fontId="5"/>
  </si>
  <si>
    <t>2020/10</t>
  </si>
  <si>
    <t>1306</t>
  </si>
  <si>
    <t>ＮＥＸＴ　ＦＵＮＤＳ　ＴＯＰＩＸ連動型上場投信</t>
  </si>
  <si>
    <t>NEXT FUNDS TOPIX Exchange Traded Fund</t>
  </si>
  <si>
    <t>C</t>
  </si>
  <si>
    <t>2020/11</t>
  </si>
  <si>
    <t>2020/09/11</t>
  </si>
  <si>
    <t>－</t>
  </si>
  <si>
    <t>1321</t>
  </si>
  <si>
    <t>ＮＥＸＴ　ＦＵＮＤＳ　日経２２５連動型上場投信</t>
  </si>
  <si>
    <t>NEXT FUNDS Nikkei 225 Exchange Traded Fund</t>
  </si>
  <si>
    <t>P</t>
  </si>
  <si>
    <t>2020/08/14</t>
  </si>
  <si>
    <t>02</t>
  </si>
  <si>
    <t>10.00</t>
  </si>
  <si>
    <t>*</t>
  </si>
  <si>
    <t>30</t>
  </si>
  <si>
    <t>122.00</t>
  </si>
  <si>
    <t>07</t>
  </si>
  <si>
    <t>375.00</t>
  </si>
  <si>
    <t>09</t>
  </si>
  <si>
    <t>150.00</t>
  </si>
  <si>
    <t>14</t>
  </si>
  <si>
    <t>209.00</t>
  </si>
  <si>
    <t>15</t>
  </si>
  <si>
    <t>296.00</t>
  </si>
  <si>
    <t>309.00</t>
  </si>
  <si>
    <t>20</t>
  </si>
  <si>
    <t>260.00</t>
  </si>
  <si>
    <t>22</t>
  </si>
  <si>
    <t>285.00</t>
  </si>
  <si>
    <t>500.00</t>
  </si>
  <si>
    <t>26</t>
  </si>
  <si>
    <t>483.00</t>
  </si>
  <si>
    <t>2020/12</t>
  </si>
  <si>
    <t>2020/05/27</t>
  </si>
  <si>
    <t>351.00</t>
  </si>
  <si>
    <t>402.00</t>
  </si>
  <si>
    <t>2020/05/28</t>
  </si>
  <si>
    <t>19</t>
  </si>
  <si>
    <t>272.00</t>
  </si>
  <si>
    <t>2020/05/29</t>
  </si>
  <si>
    <t>438.00</t>
  </si>
  <si>
    <t>08</t>
  </si>
  <si>
    <t>1,210.00</t>
  </si>
  <si>
    <t>572.00</t>
  </si>
  <si>
    <t>860.00</t>
  </si>
  <si>
    <t>569.00</t>
  </si>
  <si>
    <t>200.00</t>
  </si>
  <si>
    <t>350.00</t>
  </si>
  <si>
    <t>781.00</t>
  </si>
  <si>
    <t>574.00</t>
  </si>
  <si>
    <t>01</t>
  </si>
  <si>
    <t>660.00</t>
  </si>
  <si>
    <t>29</t>
  </si>
  <si>
    <t>374.00</t>
  </si>
  <si>
    <t>355.00</t>
  </si>
  <si>
    <t>101.00</t>
  </si>
  <si>
    <t>21</t>
  </si>
  <si>
    <t>166.00</t>
  </si>
  <si>
    <t>30.00</t>
  </si>
  <si>
    <t>2020/06/03</t>
  </si>
  <si>
    <t>349.00</t>
  </si>
  <si>
    <t>1671</t>
  </si>
  <si>
    <t>ＷＴＩ原油価格連動型上場投信</t>
  </si>
  <si>
    <t>Simplex WTI ETF</t>
  </si>
  <si>
    <t>2020/04/10</t>
  </si>
  <si>
    <t>6.00</t>
  </si>
  <si>
    <t>2502</t>
  </si>
  <si>
    <t>アサヒグループホールディングス</t>
  </si>
  <si>
    <t>Asahi Group Holdings,Ltd.</t>
  </si>
  <si>
    <t>2021/03</t>
  </si>
  <si>
    <t>2020/07/10</t>
  </si>
  <si>
    <t>16</t>
  </si>
  <si>
    <t>269.00</t>
  </si>
  <si>
    <t>2802</t>
  </si>
  <si>
    <t>味の素</t>
  </si>
  <si>
    <t>Ajinomoto Co.,Inc.</t>
  </si>
  <si>
    <t>2914</t>
  </si>
  <si>
    <t>日本たばこ産業</t>
  </si>
  <si>
    <t>JAPAN TOBACCO INC.</t>
  </si>
  <si>
    <t>40.00</t>
  </si>
  <si>
    <t>4324</t>
  </si>
  <si>
    <t>電通グループ</t>
  </si>
  <si>
    <t>DENTSU GROUP INC.</t>
  </si>
  <si>
    <t>2020/09/23</t>
  </si>
  <si>
    <t>752.2</t>
  </si>
  <si>
    <t>23</t>
  </si>
  <si>
    <t>690.8</t>
  </si>
  <si>
    <t>4502</t>
  </si>
  <si>
    <t>武田薬品工業</t>
  </si>
  <si>
    <t>Takeda Pharmaceutical Company Limited</t>
  </si>
  <si>
    <t>220.00</t>
  </si>
  <si>
    <t>2020/05/21</t>
  </si>
  <si>
    <t>4689</t>
  </si>
  <si>
    <t>Ｚホールディングス</t>
  </si>
  <si>
    <t>Z Holdings Corporation</t>
  </si>
  <si>
    <t>23.00</t>
  </si>
  <si>
    <t>4755</t>
  </si>
  <si>
    <t>楽天</t>
  </si>
  <si>
    <t>Rakuten,Inc.</t>
  </si>
  <si>
    <t>18.70</t>
  </si>
  <si>
    <t>105.00</t>
  </si>
  <si>
    <t>4901</t>
  </si>
  <si>
    <t>富士フイルムホールディングス</t>
  </si>
  <si>
    <t>FUJIFILM Holdings Corporation</t>
  </si>
  <si>
    <t>2020/09/24</t>
  </si>
  <si>
    <t>05</t>
  </si>
  <si>
    <t>1,300.0</t>
  </si>
  <si>
    <t>1,232.1</t>
  </si>
  <si>
    <t>5108</t>
  </si>
  <si>
    <t>ブリヂストン</t>
  </si>
  <si>
    <t>BRIDGESTONE CORPORATION</t>
  </si>
  <si>
    <t>6098</t>
  </si>
  <si>
    <t>リクルートホールディングス</t>
  </si>
  <si>
    <t>Recruit Holdings Co.,Ltd.</t>
  </si>
  <si>
    <t>2020/09/16</t>
  </si>
  <si>
    <t>616.5</t>
  </si>
  <si>
    <t>577.6</t>
  </si>
  <si>
    <t>6501</t>
  </si>
  <si>
    <t>日立製作所</t>
  </si>
  <si>
    <t>Hitachi,Ltd.</t>
  </si>
  <si>
    <t>6701</t>
  </si>
  <si>
    <t>日本電気</t>
  </si>
  <si>
    <t>NEC Corporation</t>
  </si>
  <si>
    <t>6752</t>
  </si>
  <si>
    <t>パナソニック</t>
  </si>
  <si>
    <t>Panasonic Corporation</t>
  </si>
  <si>
    <t>2020/07/29</t>
  </si>
  <si>
    <t>6758</t>
  </si>
  <si>
    <t>ソニー</t>
  </si>
  <si>
    <t>SONY CORPORATION</t>
  </si>
  <si>
    <t>2020/09/15</t>
  </si>
  <si>
    <t>12</t>
  </si>
  <si>
    <t>1,744.3</t>
  </si>
  <si>
    <t>1,612.3</t>
  </si>
  <si>
    <t>230.1</t>
  </si>
  <si>
    <t>150.0</t>
  </si>
  <si>
    <t>7011</t>
  </si>
  <si>
    <t>三菱重工業</t>
  </si>
  <si>
    <t>Mitsubishi Heavy Industries,Ltd.</t>
  </si>
  <si>
    <t>2020/10/05</t>
  </si>
  <si>
    <t>391.9</t>
  </si>
  <si>
    <t>345.7</t>
  </si>
  <si>
    <t>7267</t>
  </si>
  <si>
    <t>本田技研工業</t>
  </si>
  <si>
    <t>HONDA MOTOR CO.,LTD.</t>
  </si>
  <si>
    <t>620.0</t>
  </si>
  <si>
    <t>2020/09/25</t>
  </si>
  <si>
    <t>614.3</t>
  </si>
  <si>
    <t>545.1</t>
  </si>
  <si>
    <t>7733</t>
  </si>
  <si>
    <t>オリンパス</t>
  </si>
  <si>
    <t>OLYMPUS CORPORATION</t>
  </si>
  <si>
    <t>2020/09/14</t>
  </si>
  <si>
    <t>572.8</t>
  </si>
  <si>
    <t>380.0</t>
  </si>
  <si>
    <t>7741</t>
  </si>
  <si>
    <t>ＨＯＹＡ</t>
  </si>
  <si>
    <t>HOYA CORPORATION</t>
  </si>
  <si>
    <t>2021/06</t>
  </si>
  <si>
    <t>2020/10/09</t>
  </si>
  <si>
    <t>526.00</t>
  </si>
  <si>
    <t>8001</t>
  </si>
  <si>
    <t>伊藤忠商事</t>
  </si>
  <si>
    <t>ITOCHU Corporation</t>
  </si>
  <si>
    <t>8002</t>
  </si>
  <si>
    <t>丸紅</t>
  </si>
  <si>
    <t>Marubeni Corporation</t>
  </si>
  <si>
    <t>9.50</t>
  </si>
  <si>
    <t>16.00</t>
  </si>
  <si>
    <t>19.00</t>
  </si>
  <si>
    <t>8031</t>
  </si>
  <si>
    <t>三井物産</t>
  </si>
  <si>
    <t>MITSUI &amp; CO.,LTD.</t>
  </si>
  <si>
    <t>2020/09/02</t>
  </si>
  <si>
    <t>554.0</t>
  </si>
  <si>
    <t>542.0</t>
  </si>
  <si>
    <t>44.00</t>
  </si>
  <si>
    <t>39.50</t>
  </si>
  <si>
    <t>8053</t>
  </si>
  <si>
    <t>住友商事</t>
  </si>
  <si>
    <t>SUMITOMO CORPORATION (SUMITOMO SHOJI KAISHA,LTD.)</t>
  </si>
  <si>
    <t>20.00</t>
  </si>
  <si>
    <t>52.00</t>
  </si>
  <si>
    <t>8058</t>
  </si>
  <si>
    <t>三菱商事</t>
  </si>
  <si>
    <t>Mitsubishi Corporation</t>
  </si>
  <si>
    <t>13.00</t>
  </si>
  <si>
    <t>27.50</t>
  </si>
  <si>
    <t>100.00</t>
  </si>
  <si>
    <t>8252</t>
  </si>
  <si>
    <t>丸井グループ</t>
  </si>
  <si>
    <t>MARUI GROUP CO.,LTD.</t>
  </si>
  <si>
    <t>2020/10/12</t>
  </si>
  <si>
    <t>600.7</t>
  </si>
  <si>
    <t>572.9</t>
  </si>
  <si>
    <t>8591</t>
  </si>
  <si>
    <t>オリックス</t>
  </si>
  <si>
    <t>ORIX CORPORATION</t>
  </si>
  <si>
    <t>49.00</t>
  </si>
  <si>
    <t>2020/10/01</t>
  </si>
  <si>
    <t>246.9</t>
  </si>
  <si>
    <t>224.3</t>
  </si>
  <si>
    <t>8766</t>
  </si>
  <si>
    <t>東京海上ホールディングス</t>
  </si>
  <si>
    <t>Tokio Marine Holdings,Inc.</t>
  </si>
  <si>
    <t>2020/08/31</t>
  </si>
  <si>
    <t>1,273.0</t>
  </si>
  <si>
    <t>06</t>
  </si>
  <si>
    <t>1,181.0</t>
  </si>
  <si>
    <t>9062</t>
  </si>
  <si>
    <t>日本通運</t>
  </si>
  <si>
    <t>NIPPON EXPRESS CO.,LTD.</t>
  </si>
  <si>
    <t>1,374.1</t>
  </si>
  <si>
    <t>1,373.5</t>
  </si>
  <si>
    <t>9104</t>
  </si>
  <si>
    <t>商船三井</t>
  </si>
  <si>
    <t>Mitsui O.S.K.Lines,Ltd.</t>
  </si>
  <si>
    <t>664.3</t>
  </si>
  <si>
    <t>617.7</t>
  </si>
  <si>
    <t>9501</t>
  </si>
  <si>
    <t>東京電力ホールディングス</t>
  </si>
  <si>
    <t>Tokyo Electric Power Company Holdings,Incorporated</t>
  </si>
  <si>
    <t>2020/05/07</t>
  </si>
  <si>
    <t>9984</t>
  </si>
  <si>
    <t>ソフトバンクグループ</t>
  </si>
  <si>
    <t>SoftBank Group Corp.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</si>
</sst>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6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name val="明朝"/>
      <family val="3"/>
      <charset val="128"/>
    </font>
    <font>
      <sz val="11"/>
      <color indexed="8"/>
      <name val="ＭＳ Ｐゴシック"/>
      <family val="2"/>
      <scheme val="minor"/>
    </font>
    <font>
      <sz val="20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name val="ＭＳ Ｐゴシック"/>
      <family val="2"/>
      <scheme val="minor"/>
    </font>
    <font>
      <sz val="5"/>
      <name val="ＭＳ ゴシック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</borders>
  <cellStyleXfs count="1947">
    <xf borderId="0" fillId="0" fontId="0" numFmtId="0"/>
    <xf applyAlignment="0" applyBorder="0" applyFill="0" applyFont="0" applyProtection="0" borderId="0" fillId="0" fontId="4" numFmtId="38"/>
    <xf applyAlignment="0" applyBorder="0" applyFill="0" borderId="0" fillId="0" fontId="7" numFmtId="176"/>
    <xf applyAlignment="0" applyNumberFormat="0" applyProtection="0" borderId="1" fillId="0" fontId="8" numFmtId="0">
      <alignment horizontal="left" vertical="center"/>
    </xf>
    <xf borderId="2" fillId="0" fontId="8" numFmtId="0">
      <alignment horizontal="left" vertical="center"/>
    </xf>
    <xf borderId="0" fillId="0" fontId="9" numFmtId="177"/>
    <xf borderId="0" fillId="0" fontId="10" numFmtId="0"/>
    <xf borderId="0" fillId="0" fontId="11" numFmtId="0"/>
    <xf applyBorder="0" applyFill="0" applyNumberFormat="0" applyProtection="0" borderId="3" fillId="2" fontId="12" numFmtId="49"/>
    <xf borderId="0" fillId="0" fontId="6" numFmtId="0">
      <alignment vertical="center"/>
    </xf>
    <xf borderId="0" fillId="0" fontId="13" numFmtId="0"/>
    <xf borderId="0" fillId="0" fontId="13" numFmtId="0">
      <alignment vertical="center"/>
    </xf>
    <xf borderId="0" fillId="0" fontId="15" numFmtId="178"/>
    <xf borderId="0" fillId="0" fontId="4" numFmtId="0"/>
    <xf borderId="0" fillId="0" fontId="4" numFmtId="0"/>
    <xf borderId="0" fillId="0" fontId="1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18" numFmtId="9"/>
    <xf borderId="0" fillId="0" fontId="19" numFmtId="0"/>
    <xf borderId="0" fillId="0" fontId="4" numFmtId="0"/>
    <xf applyAlignment="0" applyBorder="0" applyNumberFormat="0" applyProtection="0" borderId="0" fillId="3" fontId="7" numFmtId="0"/>
    <xf applyAlignment="0" applyBorder="0" applyNumberFormat="0" applyProtection="0" borderId="0" fillId="4" fontId="7" numFmtId="0"/>
    <xf applyAlignment="0" applyBorder="0" applyNumberFormat="0" applyProtection="0" borderId="0" fillId="5" fontId="7" numFmtId="0"/>
    <xf applyAlignment="0" applyBorder="0" applyNumberFormat="0" applyProtection="0" borderId="0" fillId="6" fontId="7" numFmtId="0"/>
    <xf applyAlignment="0" applyBorder="0" applyNumberFormat="0" applyProtection="0" borderId="0" fillId="7" fontId="7" numFmtId="0"/>
    <xf applyAlignment="0" applyBorder="0" applyNumberFormat="0" applyProtection="0" borderId="0" fillId="8" fontId="7" numFmtId="0"/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9" fontId="7" numFmtId="0"/>
    <xf applyAlignment="0" applyBorder="0" applyNumberFormat="0" applyProtection="0" borderId="0" fillId="10" fontId="7" numFmtId="0"/>
    <xf applyAlignment="0" applyBorder="0" applyNumberFormat="0" applyProtection="0" borderId="0" fillId="11" fontId="7" numFmtId="0"/>
    <xf applyAlignment="0" applyBorder="0" applyNumberFormat="0" applyProtection="0" borderId="0" fillId="6" fontId="7" numFmtId="0"/>
    <xf applyAlignment="0" applyBorder="0" applyNumberFormat="0" applyProtection="0" borderId="0" fillId="9" fontId="7" numFmtId="0"/>
    <xf applyAlignment="0" applyBorder="0" applyNumberFormat="0" applyProtection="0" borderId="0" fillId="12" fontId="7" numFmtId="0"/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3" fontId="21" numFmtId="0"/>
    <xf applyAlignment="0" applyBorder="0" applyNumberFormat="0" applyProtection="0" borderId="0" fillId="10" fontId="21" numFmtId="0"/>
    <xf applyAlignment="0" applyBorder="0" applyNumberFormat="0" applyProtection="0" borderId="0" fillId="11" fontId="21" numFmtId="0"/>
    <xf applyAlignment="0" applyBorder="0" applyNumberFormat="0" applyProtection="0" borderId="0" fillId="14" fontId="21" numFmtId="0"/>
    <xf applyAlignment="0" applyBorder="0" applyNumberFormat="0" applyProtection="0" borderId="0" fillId="15" fontId="21" numFmtId="0"/>
    <xf applyAlignment="0" applyBorder="0" applyNumberFormat="0" applyProtection="0" borderId="0" fillId="16" fontId="21" numFmtId="0"/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7" fontId="21" numFmtId="0"/>
    <xf applyAlignment="0" applyBorder="0" applyNumberFormat="0" applyProtection="0" borderId="0" fillId="18" fontId="21" numFmtId="0"/>
    <xf applyAlignment="0" applyBorder="0" applyNumberFormat="0" applyProtection="0" borderId="0" fillId="19" fontId="21" numFmtId="0"/>
    <xf applyAlignment="0" applyBorder="0" applyNumberFormat="0" applyProtection="0" borderId="0" fillId="14" fontId="21" numFmtId="0"/>
    <xf applyAlignment="0" applyBorder="0" applyNumberFormat="0" applyProtection="0" borderId="0" fillId="15" fontId="21" numFmtId="0"/>
    <xf applyAlignment="0" applyBorder="0" applyNumberFormat="0" applyProtection="0" borderId="0" fillId="20" fontId="21" numFmtId="0"/>
    <xf borderId="0" fillId="0" fontId="23" numFmtId="0">
      <alignment horizontal="center" wrapText="1"/>
      <protection locked="0"/>
    </xf>
    <xf borderId="0" fillId="0" fontId="24" numFmtId="0"/>
    <xf applyAlignment="0" applyBorder="0" applyNumberFormat="0" applyProtection="0" borderId="0" fillId="4" fontId="25" numFmtId="0"/>
    <xf applyAlignment="0" applyBorder="0" applyFill="0" applyNumberFormat="0" applyProtection="0" borderId="0" fillId="0" fontId="26" numFmtId="0"/>
    <xf applyAlignment="0" applyBorder="0" applyFill="0" borderId="0" fillId="0" fontId="6" numFmtId="179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1" fillId="22" fontId="28" numFmtId="0"/>
    <xf borderId="0" fillId="0" fontId="29" numFmtId="0">
      <alignment vertical="top" wrapText="1"/>
    </xf>
    <xf applyAlignment="0" applyBorder="0" applyFill="0" applyFont="0" applyProtection="0" borderId="0" fillId="0" fontId="10" numFmtId="41"/>
    <xf applyAlignment="0" applyBorder="0" applyFill="0" applyFont="0" applyProtection="0" borderId="0" fillId="0" fontId="10" numFmtId="43"/>
    <xf applyAlignment="0" applyBorder="0" applyFill="0" applyFont="0" applyProtection="0" borderId="0" fillId="0" fontId="10" numFmtId="180"/>
    <xf applyAlignment="0" applyBorder="0" applyFill="0" applyFont="0" applyProtection="0" borderId="0" fillId="0" fontId="10" numFmtId="181"/>
    <xf borderId="0" fillId="0" fontId="30" numFmtId="0">
      <alignment horizontal="left"/>
    </xf>
    <xf applyAlignment="0" applyBorder="0" applyFill="0" applyNumberFormat="0" applyProtection="0" borderId="0" fillId="0" fontId="31" numFmtId="0"/>
    <xf applyAlignment="0" applyBorder="0" applyNumberFormat="0" applyProtection="0" borderId="0" fillId="5" fontId="32" numFmtId="0"/>
    <xf applyAlignment="0" applyBorder="0" applyNumberFormat="0" applyProtection="0" borderId="0" fillId="23" fontId="33" numFmtId="38"/>
    <xf borderId="0" fillId="24" fontId="34" numFmtId="0"/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applyAlignment="0" applyFill="0" applyNumberFormat="0" applyProtection="0" borderId="12" fillId="0" fontId="35" numFmtId="0"/>
    <xf applyAlignment="0" applyFill="0" applyNumberFormat="0" applyProtection="0" borderId="13" fillId="0" fontId="36" numFmtId="0"/>
    <xf applyAlignment="0" applyFill="0" applyNumberFormat="0" applyProtection="0" borderId="14" fillId="0" fontId="37" numFmtId="0"/>
    <xf applyAlignment="0" applyBorder="0" applyFill="0" applyNumberFormat="0" applyProtection="0" borderId="0" fillId="0" fontId="37" numFmtId="0"/>
    <xf applyBorder="0" borderId="0" fillId="0" fontId="6" numFmtId="0"/>
    <xf applyAlignment="0" applyNumberFormat="0" applyProtection="0" borderId="10" fillId="8" fontId="38" numFmtId="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borderId="0" fillId="0" fontId="6" numFmtId="0"/>
    <xf applyAlignment="0" applyFill="0" applyNumberFormat="0" applyProtection="0" borderId="15" fillId="0" fontId="39" numFmtId="0"/>
    <xf applyAlignment="0" applyBorder="0" applyFill="0" applyFont="0" applyProtection="0" borderId="0" fillId="0" fontId="40" numFmtId="38"/>
    <xf applyAlignment="0" applyBorder="0" applyFill="0" applyFont="0" applyProtection="0" borderId="0" fillId="0" fontId="40" numFmtId="40"/>
    <xf applyAlignment="0" applyBorder="0" applyFill="0" applyFont="0" applyProtection="0" borderId="0" fillId="0" fontId="40" numFmtId="182"/>
    <xf applyAlignment="0" applyBorder="0" applyFill="0" applyFont="0" applyProtection="0" borderId="0" fillId="0" fontId="40" numFmtId="183"/>
    <xf applyAlignment="0" applyBorder="0" applyNumberFormat="0" applyProtection="0" borderId="0" fillId="26" fontId="41" numFmtId="0"/>
    <xf borderId="0" fillId="0" fontId="42" numFmtId="37"/>
    <xf borderId="0" fillId="0" fontId="6" numFmtId="184"/>
    <xf borderId="0" fillId="0" fontId="6" numFmtId="184"/>
    <xf borderId="0" fillId="0" fontId="9" numFmtId="177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borderId="0" fillId="0" fontId="23" numFmtId="14">
      <alignment horizontal="center" wrapText="1"/>
      <protection locked="0"/>
    </xf>
    <xf applyAlignment="0" applyBorder="0" applyFill="0" applyFont="0" applyProtection="0" borderId="0" fillId="0" fontId="10" numFmtId="10"/>
    <xf borderId="0" fillId="0" fontId="30" numFmtId="4">
      <alignment horizontal="right"/>
    </xf>
    <xf applyAlignment="0" applyBorder="0" applyFill="0" applyFont="0" applyNumberFormat="0" applyProtection="0" borderId="0" fillId="0" fontId="44" numFmtId="0">
      <alignment horizontal="left"/>
    </xf>
    <xf borderId="18" fillId="0" fontId="45" numFmtId="0">
      <alignment horizontal="center"/>
    </xf>
    <xf applyAlignment="0" applyBorder="0" applyFill="0" applyFont="0" applyNumberFormat="0" borderId="0" fillId="0" fontId="46" numFmtId="0"/>
    <xf borderId="0" fillId="0" fontId="47" numFmtId="4">
      <alignment horizontal="right"/>
    </xf>
    <xf borderId="0" fillId="0" fontId="48" numFmtId="0">
      <alignment horizontal="left"/>
    </xf>
    <xf borderId="0" fillId="0" fontId="49" numFmtId="0"/>
    <xf borderId="0" fillId="0" fontId="50" numFmtId="0">
      <alignment horizontal="center"/>
    </xf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Border="0" applyFill="0" applyNumberFormat="0" applyProtection="0" borderId="0" fillId="0" fontId="52" numFmtId="0"/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borderId="0" fillId="0" fontId="53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borderId="0" fillId="0" fontId="56" numFmtId="0"/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Fill="0" applyFont="0" applyProtection="0" borderId="0" fillId="0" fontId="4" numFmtId="9"/>
    <xf applyAlignment="0" applyBorder="0" applyFill="0" applyFont="0" applyProtection="0" borderId="0" fillId="0" fontId="4" numFmtId="9">
      <alignment vertical="center"/>
    </xf>
    <xf applyAlignment="0" applyBorder="0" applyFill="0" applyFont="0" applyProtection="0" borderId="0" fillId="0" fontId="4" numFmtId="9"/>
    <xf applyAlignment="0" applyBorder="0" applyFill="0" applyNumberFormat="0" applyProtection="0" borderId="0" fillId="0" fontId="58" numFmtId="0">
      <alignment vertical="top"/>
      <protection locked="0"/>
    </xf>
    <xf applyAlignment="0" applyBorder="0" applyFill="0" applyNumberFormat="0" applyProtection="0" borderId="0" fillId="0" fontId="59" numFmtId="0">
      <alignment vertical="top"/>
      <protection locked="0"/>
    </xf>
    <xf applyAlignment="0" applyBorder="0" applyFill="0" applyNumberFormat="0" applyProtection="0" borderId="0" fillId="0" fontId="58" numFmtId="0">
      <alignment vertical="top"/>
      <protection locked="0"/>
    </xf>
    <xf applyAlignment="0" applyBorder="0" applyFill="0" applyNumberFormat="0" applyProtection="0" borderId="0" fillId="0" fontId="60" numFmtId="0">
      <alignment vertical="top"/>
      <protection locked="0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Font="0" applyProtection="0" borderId="0" fillId="0" fontId="10" numFmtId="43"/>
    <xf applyAlignment="0" applyBorder="0" applyFill="0" applyFont="0" applyProtection="0" borderId="0" fillId="0" fontId="65" numFmtId="38"/>
    <xf applyAlignment="0" applyBorder="0" applyFill="0" applyFont="0" applyProtection="0" borderId="0" fillId="0" fontId="16" numFmtId="38">
      <alignment vertical="center"/>
    </xf>
    <xf applyAlignment="0" applyBorder="0" applyFill="0" applyFont="0" applyProtection="0" borderId="0" fillId="0" fontId="66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66" numFmtId="38"/>
    <xf applyAlignment="0" applyBorder="0" applyFill="0" applyFont="0" applyProtection="0" borderId="0" fillId="0" fontId="4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10" numFmtId="185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borderId="0" fillId="0" fontId="70" numFmtId="0"/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borderId="0" fillId="0" fontId="11" numFmtId="186"/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Font="0" applyProtection="0" borderId="0" fillId="0" fontId="10" numFmtId="187"/>
    <xf applyAlignment="0" applyBorder="0" applyFill="0" applyFont="0" applyProtection="0" borderId="0" fillId="0" fontId="10" numFmtId="18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4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74" numFmtId="6">
      <alignment vertical="center"/>
    </xf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4" numFmtId="6"/>
    <xf applyAlignment="0" applyBorder="0" applyFill="0" applyFont="0" applyProtection="0" borderId="0" fillId="0" fontId="6" numFmtId="6">
      <alignment vertical="center"/>
    </xf>
    <xf applyAlignment="0" applyBorder="0" applyFill="0" applyFont="0" applyProtection="0" borderId="0" fillId="0" fontId="4" numFmtId="6"/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6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76" numFmtId="0">
      <alignment vertical="center"/>
    </xf>
    <xf borderId="0" fillId="0" fontId="76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6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18" numFmtId="0"/>
    <xf borderId="0" fillId="0" fontId="16" numFmtId="0">
      <alignment vertical="center"/>
    </xf>
    <xf borderId="0" fillId="0" fontId="18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/>
    <xf borderId="0" fillId="0" fontId="77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4" numFmtId="0"/>
    <xf borderId="0" fillId="0" fontId="17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/>
    <xf borderId="0" fillId="0" fontId="13" numFmtId="0"/>
    <xf borderId="0" fillId="0" fontId="13" numFmtId="0">
      <alignment vertical="center"/>
    </xf>
    <xf borderId="0" fillId="0" fontId="78" numFmtId="0">
      <alignment vertical="center"/>
    </xf>
    <xf borderId="0" fillId="0" fontId="13" numFmtId="0"/>
    <xf borderId="0" fillId="0" fontId="78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4" numFmtId="0">
      <alignment vertical="center"/>
    </xf>
    <xf borderId="0" fillId="0" fontId="4" numFmtId="0"/>
    <xf borderId="0" fillId="0" fontId="79" numFmtId="0">
      <alignment vertical="center"/>
    </xf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8" numFmtId="0"/>
    <xf borderId="0" fillId="0" fontId="13" numFmtId="0">
      <alignment vertical="center"/>
    </xf>
    <xf borderId="0" fillId="0" fontId="13" numFmtId="0">
      <alignment vertical="center"/>
    </xf>
    <xf borderId="0" fillId="0" fontId="18" numFmtId="0"/>
    <xf borderId="0" fillId="0" fontId="16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/>
    <xf borderId="0" fillId="0" fontId="80" numFmtId="0"/>
    <xf borderId="0" fillId="0" fontId="13" numFmtId="0"/>
    <xf borderId="0" fillId="0" fontId="6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6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1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8" numFmtId="0"/>
    <xf borderId="0" fillId="0" fontId="77" numFmtId="0">
      <alignment vertical="center"/>
    </xf>
    <xf borderId="0" fillId="0" fontId="18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4" numFmtId="0"/>
    <xf borderId="0" fillId="0" fontId="4" numFmtId="0"/>
    <xf borderId="0" fillId="0" fontId="20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/>
    <xf borderId="0" fillId="0" fontId="13" numFmtId="0"/>
    <xf borderId="0" fillId="0" fontId="4" numFmtId="0"/>
    <xf borderId="0" fillId="0" fontId="4" numFmtId="0">
      <alignment vertical="center"/>
    </xf>
    <xf borderId="0" fillId="0" fontId="16" numFmtId="0">
      <alignment vertical="center"/>
    </xf>
    <xf borderId="0" fillId="0" fontId="80" numFmtId="0"/>
    <xf borderId="0" fillId="0" fontId="16" numFmtId="0">
      <alignment vertical="center"/>
    </xf>
    <xf borderId="0" fillId="0" fontId="4" numFmtId="0"/>
    <xf borderId="0" fillId="0" fontId="4" numFmtId="0">
      <alignment vertical="center"/>
    </xf>
    <xf borderId="0" fillId="0" fontId="80" numFmtId="0"/>
    <xf borderId="0" fillId="0" fontId="4" numFmtId="0"/>
    <xf borderId="0" fillId="0" fontId="4" numFmtId="0"/>
    <xf borderId="0" fillId="0" fontId="80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80" numFmtId="0"/>
    <xf borderId="0" fillId="0" fontId="80" numFmtId="0"/>
    <xf borderId="0" fillId="0" fontId="4" numFmtId="0"/>
    <xf borderId="0" fillId="0" fontId="80" numFmtId="0"/>
    <xf borderId="0" fillId="0" fontId="20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81" numFmtId="0">
      <alignment vertical="center"/>
    </xf>
    <xf borderId="0" fillId="0" fontId="4" numFmtId="0"/>
    <xf borderId="0" fillId="0" fontId="4" numFmtId="0"/>
    <xf borderId="0" fillId="0" fontId="13" numFmtId="0"/>
    <xf borderId="0" fillId="0" fontId="13" numFmtId="0"/>
    <xf borderId="0" fillId="0" fontId="4" numFmtId="0"/>
    <xf borderId="0" fillId="0" fontId="4" numFmtId="0"/>
    <xf borderId="0" fillId="0" fontId="6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13" numFmtId="0">
      <alignment vertical="center"/>
    </xf>
    <xf borderId="0" fillId="0" fontId="16" numFmtId="0"/>
    <xf borderId="0" fillId="0" fontId="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82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8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79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8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79" numFmtId="0">
      <alignment vertical="center"/>
    </xf>
    <xf borderId="0" fillId="0" fontId="4" numFmtId="0"/>
    <xf borderId="0" fillId="0" fontId="4" numFmtId="0">
      <alignment vertical="center"/>
    </xf>
    <xf borderId="0" fillId="0" fontId="79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84" numFmtId="0">
      <alignment vertical="center"/>
    </xf>
    <xf borderId="0" fillId="0" fontId="84" numFmtId="0">
      <alignment vertical="center"/>
    </xf>
    <xf borderId="0" fillId="0" fontId="4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18" numFmtId="0"/>
    <xf borderId="0" fillId="0" fontId="84" numFmtId="0">
      <alignment vertical="center"/>
    </xf>
    <xf borderId="0" fillId="0" fontId="18" numFmtId="0"/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85" numFmtId="0"/>
    <xf borderId="0" fillId="0" fontId="86" numFmtId="0"/>
    <xf borderId="0" fillId="0" fontId="56" numFmtId="0"/>
    <xf applyBorder="0" applyFill="0" borderId="0" fillId="0" fontId="14" numFmtId="49"/>
    <xf borderId="0" fillId="0" fontId="87" numFmtId="0"/>
    <xf borderId="0" fillId="0" fontId="88" numFmtId="0"/>
    <xf borderId="0" fillId="0" fontId="87" numFmtId="0"/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borderId="0" fillId="0" fontId="4" numFmtId="0"/>
    <xf borderId="0" fillId="0" fontId="2" numFmtId="0">
      <alignment vertical="center"/>
    </xf>
    <xf borderId="0" fillId="0" fontId="90" numFmtId="0"/>
    <xf borderId="0" fillId="0" fontId="90" numFmtId="0"/>
    <xf borderId="0" fillId="0" fontId="90" numFmtId="186"/>
    <xf borderId="0" fillId="0" fontId="90" numFmtId="186"/>
    <xf borderId="0" fillId="0" fontId="1" numFmtId="0">
      <alignment vertical="center"/>
    </xf>
    <xf borderId="0" fillId="0" fontId="1" numFmtId="0">
      <alignment vertical="center"/>
    </xf>
    <xf borderId="0" fillId="0" fontId="1" numFmtId="0">
      <alignment vertical="center"/>
    </xf>
    <xf applyAlignment="0" applyBorder="0" applyFill="0" applyFont="0" applyProtection="0" borderId="0" fillId="0" fontId="1" numFmtId="38">
      <alignment vertical="center"/>
    </xf>
    <xf borderId="0" fillId="0" fontId="91" numFmtId="0">
      <alignment vertical="center"/>
    </xf>
  </cellStyleXfs>
  <cellXfs count="40">
    <xf borderId="0" fillId="0" fontId="0" numFmtId="0" xfId="0"/>
    <xf applyFont="1" borderId="0" fillId="0" fontId="94" numFmtId="0" xfId="1946">
      <alignment vertical="center"/>
    </xf>
    <xf applyBorder="1" applyFill="1" applyFont="1" borderId="9" fillId="0" fontId="18" numFmtId="0" xfId="1946">
      <alignment vertical="center"/>
    </xf>
    <xf applyBorder="1" applyFill="1" applyFont="1" borderId="20" fillId="0" fontId="18" numFmtId="0" xfId="1946">
      <alignment vertical="center"/>
    </xf>
    <xf applyBorder="1" applyFill="1" applyFont="1" borderId="8" fillId="0" fontId="18" numFmtId="0" xfId="1946">
      <alignment vertical="center"/>
    </xf>
    <xf applyAlignment="1" applyBorder="1" applyFill="1" applyFont="1" applyNumberFormat="1" borderId="34" fillId="0" fontId="6" numFmtId="0" xfId="1946">
      <alignment horizontal="center" vertical="center" wrapText="1"/>
    </xf>
    <xf applyAlignment="1" applyBorder="1" applyFill="1" applyFont="1" applyNumberFormat="1" borderId="35" fillId="0" fontId="6" numFmtId="0" xfId="1946">
      <alignment horizontal="center" vertical="center" wrapText="1"/>
    </xf>
    <xf applyAlignment="1" applyBorder="1" applyFill="1" applyFont="1" applyNumberFormat="1" borderId="21" fillId="0" fontId="6" numFmtId="0" xfId="1946">
      <alignment horizontal="center" vertical="center" wrapText="1"/>
    </xf>
    <xf applyAlignment="1" applyBorder="1" applyFill="1" applyFont="1" applyNumberFormat="1" borderId="22" fillId="0" fontId="6" numFmtId="0" xfId="1946">
      <alignment horizontal="center" vertical="center" wrapText="1"/>
    </xf>
    <xf applyAlignment="1" applyBorder="1" applyFill="1" applyFont="1" applyNumberFormat="1" borderId="21" fillId="0" fontId="6" numFmtId="49" xfId="1946">
      <alignment horizontal="left" vertical="center" wrapText="1"/>
    </xf>
    <xf applyAlignment="1" applyBorder="1" applyFill="1" applyFont="1" applyNumberFormat="1" borderId="22" fillId="0" fontId="6" numFmtId="49" xfId="1946">
      <alignment horizontal="left" vertical="center" wrapText="1"/>
    </xf>
    <xf applyAlignment="1" applyBorder="1" applyFill="1" applyFont="1" applyNumberFormat="1" borderId="22" fillId="0" fontId="6" numFmtId="3" xfId="1946">
      <alignment horizontal="right" vertical="center" wrapText="1"/>
    </xf>
    <xf applyAlignment="1" applyBorder="1" applyFill="1" applyFont="1" applyNumberFormat="1" borderId="22" fillId="0" fontId="6" numFmtId="49" xfId="1946">
      <alignment horizontal="right" vertical="center" wrapText="1"/>
    </xf>
    <xf applyAlignment="1" applyBorder="1" applyFill="1" applyFont="1" applyNumberFormat="1" borderId="23" fillId="0" fontId="6" numFmtId="49" xfId="1946">
      <alignment horizontal="right" vertical="center" wrapText="1"/>
    </xf>
    <xf applyAlignment="1" applyBorder="1" applyFill="1" applyFont="1" applyNumberFormat="1" borderId="21" fillId="0" fontId="6" numFmtId="4" xfId="1946">
      <alignment horizontal="right" vertical="center" wrapText="1"/>
    </xf>
    <xf applyAlignment="1" applyBorder="1" applyFill="1" applyFont="1" applyNumberFormat="1" borderId="21" fillId="0" fontId="6" numFmtId="3" xfId="1946">
      <alignment horizontal="right" vertical="center" wrapText="1"/>
    </xf>
    <xf applyAlignment="1" applyBorder="1" applyFill="1" applyFont="1" applyNumberFormat="1" borderId="23" fillId="0" fontId="6" numFmtId="3" xfId="1946">
      <alignment horizontal="right" vertical="center" wrapText="1"/>
    </xf>
    <xf applyAlignment="1" applyBorder="1" applyFill="1" applyFont="1" borderId="9" fillId="0" fontId="93" numFmtId="0" xfId="1946">
      <alignment vertical="center"/>
    </xf>
    <xf applyAlignment="1" applyBorder="1" applyFill="1" applyFont="1" borderId="6" fillId="0" fontId="93" numFmtId="0" xfId="1946">
      <alignment vertical="center"/>
    </xf>
    <xf applyAlignment="1" applyBorder="1" applyFill="1" applyFont="1" applyNumberFormat="1" borderId="25" fillId="0" fontId="6" numFmtId="0" xfId="1946">
      <alignment horizontal="center" vertical="center" wrapText="1"/>
    </xf>
    <xf applyAlignment="1" applyBorder="1" applyFill="1" applyFont="1" applyNumberFormat="1" borderId="28" fillId="0" fontId="6" numFmtId="0" xfId="1946">
      <alignment horizontal="center" vertical="center" wrapText="1"/>
    </xf>
    <xf applyAlignment="1" applyBorder="1" applyFill="1" applyFont="1" applyNumberFormat="1" borderId="29" fillId="0" fontId="6" numFmtId="0" xfId="1946">
      <alignment horizontal="center" vertical="center" wrapText="1"/>
    </xf>
    <xf applyAlignment="1" applyBorder="1" applyFill="1" applyFont="1" applyNumberFormat="1" borderId="24" fillId="0" fontId="6" numFmtId="0" xfId="1946">
      <alignment horizontal="center" vertical="center" wrapText="1"/>
    </xf>
    <xf applyAlignment="1" applyBorder="1" applyFill="1" applyFont="1" applyNumberFormat="1" borderId="21" fillId="0" fontId="6" numFmtId="0" xfId="1946">
      <alignment horizontal="center" vertical="center" wrapText="1"/>
    </xf>
    <xf applyAlignment="1" applyBorder="1" applyFill="1" applyFont="1" applyNumberFormat="1" borderId="30" fillId="0" fontId="6" numFmtId="0" xfId="1946">
      <alignment horizontal="center" vertical="center" wrapText="1"/>
    </xf>
    <xf applyAlignment="1" applyBorder="1" applyFill="1" applyFont="1" applyNumberFormat="1" borderId="32" fillId="0" fontId="6" numFmtId="0" xfId="1946">
      <alignment horizontal="center" vertical="center" wrapText="1"/>
    </xf>
    <xf applyAlignment="1" applyBorder="1" applyFill="1" applyFont="1" applyNumberFormat="1" borderId="31" fillId="0" fontId="6" numFmtId="0" xfId="1946">
      <alignment horizontal="center" vertical="center" wrapText="1"/>
    </xf>
    <xf applyAlignment="1" applyBorder="1" applyFill="1" applyFont="1" applyNumberFormat="1" borderId="33" fillId="0" fontId="6" numFmtId="0" xfId="1946">
      <alignment horizontal="center" vertical="center" wrapText="1"/>
    </xf>
    <xf applyAlignment="1" applyBorder="1" applyFill="1" applyFont="1" applyNumberFormat="1" borderId="36" fillId="0" fontId="6" numFmtId="0" xfId="1946">
      <alignment horizontal="center" vertical="center" wrapText="1"/>
    </xf>
    <xf applyAlignment="1" applyBorder="1" applyFill="1" applyFont="1" applyNumberFormat="1" borderId="27" fillId="0" fontId="6" numFmtId="0" xfId="1946">
      <alignment horizontal="center" vertical="center" wrapText="1"/>
    </xf>
    <xf applyAlignment="1" applyBorder="1" applyFill="1" applyFont="1" applyNumberFormat="1" borderId="7" fillId="0" fontId="92" numFmtId="0" xfId="1946">
      <alignment vertical="center" wrapText="1"/>
    </xf>
    <xf applyAlignment="1" applyBorder="1" applyFill="1" applyFont="1" applyNumberFormat="1" borderId="20" fillId="0" fontId="92" numFmtId="0" xfId="1946">
      <alignment vertical="center" wrapText="1"/>
    </xf>
    <xf applyAlignment="1" applyBorder="1" applyFill="1" applyFont="1" applyNumberFormat="1" borderId="23" fillId="0" fontId="95" numFmtId="0" xfId="1946">
      <alignment horizontal="center" vertical="center" wrapText="1"/>
    </xf>
    <xf applyAlignment="1" applyBorder="1" applyFill="1" applyFont="1" applyNumberFormat="1" borderId="24" fillId="0" fontId="6" numFmtId="0" xfId="1946">
      <alignment horizontal="center" vertical="top" wrapText="1"/>
    </xf>
    <xf applyAlignment="1" applyBorder="1" applyFill="1" applyFont="1" applyNumberFormat="1" borderId="27" fillId="0" fontId="6" numFmtId="0" xfId="1946">
      <alignment horizontal="center" vertical="top" wrapText="1"/>
    </xf>
    <xf applyAlignment="1" applyBorder="1" applyFill="1" applyFont="1" applyNumberFormat="1" borderId="22" fillId="0" fontId="6" numFmtId="0" xfId="1946">
      <alignment horizontal="center" vertical="center" wrapText="1"/>
    </xf>
    <xf applyAlignment="1" applyBorder="1" applyFill="1" applyFont="1" applyNumberFormat="1" borderId="23" fillId="0" fontId="6" numFmtId="0" xfId="1946">
      <alignment horizontal="center" vertical="center" wrapText="1"/>
    </xf>
    <xf applyAlignment="1" applyBorder="1" applyFill="1" applyFont="1" applyNumberFormat="1" borderId="26" fillId="0" fontId="6" numFmtId="0" xfId="1946">
      <alignment horizontal="center" vertical="center" wrapText="1"/>
    </xf>
    <xf applyAlignment="1" applyBorder="1" applyFill="1" applyFont="1" applyNumberFormat="1" borderId="5" fillId="0" fontId="92" numFmtId="0" xfId="1946">
      <alignment vertical="center" wrapText="1"/>
    </xf>
    <xf applyAlignment="1" applyBorder="1" applyFill="1" applyFont="1" applyNumberFormat="1" borderId="9" fillId="0" fontId="92" numFmtId="0" xfId="1946">
      <alignment vertical="center" wrapText="1"/>
    </xf>
  </cellXfs>
  <cellStyles count="1947">
    <cellStyle name="_x000c_ーセン_x000c_" xfId="17"/>
    <cellStyle name="_x000d__x000a_JournalTemplate=C:\COMFO\CTALK\JOURSTD.TPL_x000d__x000a_LbStateAddress=3 3 0 251 1 89 2 311_x000d__x000a_LbStateJou" xfId="18"/>
    <cellStyle name="0,0_x000d__x000a_NA_x000d__x000a_" xfId="19"/>
    <cellStyle name="20% - Accent1" xfId="20"/>
    <cellStyle name="20% - Accent2" xfId="21"/>
    <cellStyle name="20% - Accent3" xfId="22"/>
    <cellStyle name="20% - Accent4" xfId="23"/>
    <cellStyle name="20% - Accent5" xfId="24"/>
    <cellStyle name="20% - Accent6" xfId="25"/>
    <cellStyle name="20% - アクセント 1 2" xfId="26"/>
    <cellStyle name="20% - アクセント 1 3" xfId="27"/>
    <cellStyle name="20% - アクセント 1 4" xfId="28"/>
    <cellStyle name="20% - アクセント 1 5" xfId="29"/>
    <cellStyle name="20% - アクセント 1 6" xfId="30"/>
    <cellStyle name="20% - アクセント 1 7" xfId="31"/>
    <cellStyle name="20% - アクセント 1 8" xfId="32"/>
    <cellStyle name="20% - アクセント 1 9" xfId="33"/>
    <cellStyle name="20% - アクセント 2 2" xfId="34"/>
    <cellStyle name="20% - アクセント 2 3" xfId="35"/>
    <cellStyle name="20% - アクセント 2 4" xfId="36"/>
    <cellStyle name="20% - アクセント 2 5" xfId="37"/>
    <cellStyle name="20% - アクセント 2 6" xfId="38"/>
    <cellStyle name="20% - アクセント 2 7" xfId="39"/>
    <cellStyle name="20% - アクセント 2 8" xfId="40"/>
    <cellStyle name="20% - アクセント 2 9" xfId="41"/>
    <cellStyle name="20% - アクセント 3 2" xfId="42"/>
    <cellStyle name="20% - アクセント 3 3" xfId="43"/>
    <cellStyle name="20% - アクセント 3 4" xfId="44"/>
    <cellStyle name="20% - アクセント 3 5" xfId="45"/>
    <cellStyle name="20% - アクセント 3 6" xfId="46"/>
    <cellStyle name="20% - アクセント 3 7" xfId="47"/>
    <cellStyle name="20% - アクセント 3 8" xfId="48"/>
    <cellStyle name="20% - アクセント 3 9" xfId="49"/>
    <cellStyle name="20% - アクセント 4 2" xfId="50"/>
    <cellStyle name="20% - アクセント 4 3" xfId="51"/>
    <cellStyle name="20% - アクセント 4 4" xfId="52"/>
    <cellStyle name="20% - アクセント 4 5" xfId="53"/>
    <cellStyle name="20% - アクセント 4 6" xfId="54"/>
    <cellStyle name="20% - アクセント 4 7" xfId="55"/>
    <cellStyle name="20% - アクセント 4 8" xfId="56"/>
    <cellStyle name="20% - アクセント 4 9" xfId="57"/>
    <cellStyle name="20% - アクセント 5 2" xfId="58"/>
    <cellStyle name="20% - アクセント 5 3" xfId="59"/>
    <cellStyle name="20% - アクセント 5 4" xfId="60"/>
    <cellStyle name="20% - アクセント 5 5" xfId="61"/>
    <cellStyle name="20% - アクセント 5 6" xfId="62"/>
    <cellStyle name="20% - アクセント 5 7" xfId="63"/>
    <cellStyle name="20% - アクセント 5 8" xfId="64"/>
    <cellStyle name="20% - アクセント 5 9" xfId="65"/>
    <cellStyle name="20% - アクセント 6 2" xfId="66"/>
    <cellStyle name="20% - アクセント 6 3" xfId="67"/>
    <cellStyle name="20% - アクセント 6 4" xfId="68"/>
    <cellStyle name="20% - アクセント 6 5" xfId="69"/>
    <cellStyle name="20% - アクセント 6 6" xfId="70"/>
    <cellStyle name="20% - アクセント 6 7" xfId="71"/>
    <cellStyle name="20% - アクセント 6 8" xfId="72"/>
    <cellStyle name="20% - アクセント 6 9" xfId="73"/>
    <cellStyle name="40% - Accent1" xfId="74"/>
    <cellStyle name="40% - Accent2" xfId="75"/>
    <cellStyle name="40% - Accent3" xfId="76"/>
    <cellStyle name="40% - Accent4" xfId="77"/>
    <cellStyle name="40% - Accent5" xfId="78"/>
    <cellStyle name="40% - Accent6" xfId="79"/>
    <cellStyle name="40% - アクセント 1 2" xfId="80"/>
    <cellStyle name="40% - アクセント 1 3" xfId="81"/>
    <cellStyle name="40% - アクセント 1 4" xfId="82"/>
    <cellStyle name="40% - アクセント 1 5" xfId="83"/>
    <cellStyle name="40% - アクセント 1 6" xfId="84"/>
    <cellStyle name="40% - アクセント 1 7" xfId="85"/>
    <cellStyle name="40% - アクセント 1 8" xfId="86"/>
    <cellStyle name="40% - アクセント 1 9" xfId="87"/>
    <cellStyle name="40% - アクセント 2 2" xfId="88"/>
    <cellStyle name="40% - アクセント 2 3" xfId="89"/>
    <cellStyle name="40% - アクセント 2 4" xfId="90"/>
    <cellStyle name="40% - アクセント 2 5" xfId="91"/>
    <cellStyle name="40% - アクセント 2 6" xfId="92"/>
    <cellStyle name="40% - アクセント 2 7" xfId="93"/>
    <cellStyle name="40% - アクセント 2 8" xfId="94"/>
    <cellStyle name="40% - アクセント 2 9" xfId="95"/>
    <cellStyle name="40% - アクセント 3 2" xfId="96"/>
    <cellStyle name="40% - アクセント 3 3" xfId="97"/>
    <cellStyle name="40% - アクセント 3 4" xfId="98"/>
    <cellStyle name="40% - アクセント 3 5" xfId="99"/>
    <cellStyle name="40% - アクセント 3 6" xfId="100"/>
    <cellStyle name="40% - アクセント 3 7" xfId="101"/>
    <cellStyle name="40% - アクセント 3 8" xfId="102"/>
    <cellStyle name="40% - アクセント 3 9" xfId="103"/>
    <cellStyle name="40% - アクセント 4 2" xfId="104"/>
    <cellStyle name="40% - アクセント 4 3" xfId="105"/>
    <cellStyle name="40% - アクセント 4 4" xfId="106"/>
    <cellStyle name="40% - アクセント 4 5" xfId="107"/>
    <cellStyle name="40% - アクセント 4 6" xfId="108"/>
    <cellStyle name="40% - アクセント 4 7" xfId="109"/>
    <cellStyle name="40% - アクセント 4 8" xfId="110"/>
    <cellStyle name="40% - アクセント 4 9" xfId="111"/>
    <cellStyle name="40% - アクセント 5 2" xfId="112"/>
    <cellStyle name="40% - アクセント 5 3" xfId="113"/>
    <cellStyle name="40% - アクセント 5 4" xfId="114"/>
    <cellStyle name="40% - アクセント 5 5" xfId="115"/>
    <cellStyle name="40% - アクセント 5 6" xfId="116"/>
    <cellStyle name="40% - アクセント 5 7" xfId="117"/>
    <cellStyle name="40% - アクセント 5 8" xfId="118"/>
    <cellStyle name="40% - アクセント 5 9" xfId="119"/>
    <cellStyle name="40% - アクセント 6 2" xfId="120"/>
    <cellStyle name="40% - アクセント 6 3" xfId="121"/>
    <cellStyle name="40% - アクセント 6 4" xfId="122"/>
    <cellStyle name="40% - アクセント 6 5" xfId="123"/>
    <cellStyle name="40% - アクセント 6 6" xfId="124"/>
    <cellStyle name="40% - アクセント 6 7" xfId="125"/>
    <cellStyle name="40% - アクセント 6 8" xfId="126"/>
    <cellStyle name="40% - アクセント 6 9" xfId="127"/>
    <cellStyle name="60% - Accent1" xfId="128"/>
    <cellStyle name="60% - Accent2" xfId="129"/>
    <cellStyle name="60% - Accent3" xfId="130"/>
    <cellStyle name="60% - Accent4" xfId="131"/>
    <cellStyle name="60% - Accent5" xfId="132"/>
    <cellStyle name="60% - Accent6" xfId="133"/>
    <cellStyle name="60% - アクセント 1 2" xfId="134"/>
    <cellStyle name="60% - アクセント 1 3" xfId="135"/>
    <cellStyle name="60% - アクセント 1 4" xfId="136"/>
    <cellStyle name="60% - アクセント 1 5" xfId="137"/>
    <cellStyle name="60% - アクセント 1 6" xfId="138"/>
    <cellStyle name="60% - アクセント 1 7" xfId="139"/>
    <cellStyle name="60% - アクセント 1 8" xfId="140"/>
    <cellStyle name="60% - アクセント 1 9" xfId="141"/>
    <cellStyle name="60% - アクセント 2 2" xfId="142"/>
    <cellStyle name="60% - アクセント 2 3" xfId="143"/>
    <cellStyle name="60% - アクセント 2 4" xfId="144"/>
    <cellStyle name="60% - アクセント 2 5" xfId="145"/>
    <cellStyle name="60% - アクセント 2 6" xfId="146"/>
    <cellStyle name="60% - アクセント 2 7" xfId="147"/>
    <cellStyle name="60% - アクセント 2 8" xfId="148"/>
    <cellStyle name="60% - アクセント 2 9" xfId="149"/>
    <cellStyle name="60% - アクセント 3 2" xfId="150"/>
    <cellStyle name="60% - アクセント 3 3" xfId="151"/>
    <cellStyle name="60% - アクセント 3 4" xfId="152"/>
    <cellStyle name="60% - アクセント 3 5" xfId="153"/>
    <cellStyle name="60% - アクセント 3 6" xfId="154"/>
    <cellStyle name="60% - アクセント 3 7" xfId="155"/>
    <cellStyle name="60% - アクセント 3 8" xfId="156"/>
    <cellStyle name="60% - アクセント 3 9" xfId="157"/>
    <cellStyle name="60% - アクセント 4 2" xfId="158"/>
    <cellStyle name="60% - アクセント 4 3" xfId="159"/>
    <cellStyle name="60% - アクセント 4 4" xfId="160"/>
    <cellStyle name="60% - アクセント 4 5" xfId="161"/>
    <cellStyle name="60% - アクセント 4 6" xfId="162"/>
    <cellStyle name="60% - アクセント 4 7" xfId="163"/>
    <cellStyle name="60% - アクセント 4 8" xfId="164"/>
    <cellStyle name="60% - アクセント 4 9" xfId="165"/>
    <cellStyle name="60% - アクセント 5 2" xfId="166"/>
    <cellStyle name="60% - アクセント 5 3" xfId="167"/>
    <cellStyle name="60% - アクセント 5 4" xfId="168"/>
    <cellStyle name="60% - アクセント 5 5" xfId="169"/>
    <cellStyle name="60% - アクセント 5 6" xfId="170"/>
    <cellStyle name="60% - アクセント 5 7" xfId="171"/>
    <cellStyle name="60% - アクセント 5 8" xfId="172"/>
    <cellStyle name="60% - アクセント 5 9" xfId="173"/>
    <cellStyle name="60% - アクセント 6 2" xfId="174"/>
    <cellStyle name="60% - アクセント 6 3" xfId="175"/>
    <cellStyle name="60% - アクセント 6 4" xfId="176"/>
    <cellStyle name="60% - アクセント 6 5" xfId="177"/>
    <cellStyle name="60% - アクセント 6 6" xfId="178"/>
    <cellStyle name="60% - アクセント 6 7" xfId="179"/>
    <cellStyle name="60% - アクセント 6 8" xfId="180"/>
    <cellStyle name="60% - アクセント 6 9" xfId="181"/>
    <cellStyle name="Accent1" xfId="182"/>
    <cellStyle name="Accent2" xfId="183"/>
    <cellStyle name="Accent3" xfId="184"/>
    <cellStyle name="Accent4" xfId="185"/>
    <cellStyle name="Accent5" xfId="186"/>
    <cellStyle name="Accent6" xfId="187"/>
    <cellStyle name="args.style" xfId="188"/>
    <cellStyle name="B10" xfId="189"/>
    <cellStyle name="Bad" xfId="190"/>
    <cellStyle name="Body" xfId="191"/>
    <cellStyle name="Calc Currency (0)" xfId="2"/>
    <cellStyle name="Calc Currency (0) 2" xfId="192"/>
    <cellStyle name="Calculation" xfId="193"/>
    <cellStyle name="Calculation 2" xfId="194"/>
    <cellStyle name="Calculation 2 2" xfId="195"/>
    <cellStyle name="Calculation 2 2 2" xfId="196"/>
    <cellStyle name="Calculation 2 3" xfId="197"/>
    <cellStyle name="Calculation 2 3 2" xfId="198"/>
    <cellStyle name="Calculation 2 4" xfId="199"/>
    <cellStyle name="Calculation 2 4 2" xfId="200"/>
    <cellStyle name="Calculation 2 5" xfId="201"/>
    <cellStyle name="Calculation 2 5 2" xfId="202"/>
    <cellStyle name="Calculation 2 6" xfId="203"/>
    <cellStyle name="Calculation 2 6 2" xfId="204"/>
    <cellStyle name="Calculation 2 7" xfId="205"/>
    <cellStyle name="Calculation 3" xfId="206"/>
    <cellStyle name="Calculation 3 2" xfId="207"/>
    <cellStyle name="Calculation 4" xfId="208"/>
    <cellStyle name="Check Cell" xfId="209"/>
    <cellStyle name="Column Heading" xfId="210"/>
    <cellStyle name="Comma [0]_laroux" xfId="211"/>
    <cellStyle name="Comma_laroux" xfId="212"/>
    <cellStyle name="Currency [0]_laroux" xfId="213"/>
    <cellStyle name="Currency_laroux" xfId="214"/>
    <cellStyle name="entry" xfId="215"/>
    <cellStyle name="Explanatory Text" xfId="216"/>
    <cellStyle name="Good" xfId="217"/>
    <cellStyle name="Grey" xfId="218"/>
    <cellStyle name="Head 1" xfId="219"/>
    <cellStyle name="Header1" xfId="3"/>
    <cellStyle name="Header2" xfId="4"/>
    <cellStyle name="Header2 2" xfId="220"/>
    <cellStyle name="Header2 2 2" xfId="221"/>
    <cellStyle name="Header2 2 2 2" xfId="222"/>
    <cellStyle name="Header2 2 2 3" xfId="223"/>
    <cellStyle name="Header2 2 2 4" xfId="224"/>
    <cellStyle name="Header2 2 2 5" xfId="225"/>
    <cellStyle name="Header2 2 2 6" xfId="226"/>
    <cellStyle name="Header2 2 2 7" xfId="227"/>
    <cellStyle name="Header2 2 2 7 2" xfId="228"/>
    <cellStyle name="Header2 2 3" xfId="229"/>
    <cellStyle name="Header2 2 3 2" xfId="230"/>
    <cellStyle name="Header2 2 3 3" xfId="231"/>
    <cellStyle name="Header2 3" xfId="232"/>
    <cellStyle name="Header2 3 2" xfId="233"/>
    <cellStyle name="Header2 3 2 2" xfId="234"/>
    <cellStyle name="Header2 3 2 3" xfId="235"/>
    <cellStyle name="Header2 3 2 4" xfId="236"/>
    <cellStyle name="Header2 3 2 5" xfId="237"/>
    <cellStyle name="Header2 3 2 6" xfId="238"/>
    <cellStyle name="Header2 3 2 7" xfId="239"/>
    <cellStyle name="Header2 3 2 7 2" xfId="240"/>
    <cellStyle name="Header2 3 3" xfId="241"/>
    <cellStyle name="Header2 3 4" xfId="242"/>
    <cellStyle name="Header2 3 5" xfId="243"/>
    <cellStyle name="Header2 3 6" xfId="244"/>
    <cellStyle name="Header2 3 7" xfId="245"/>
    <cellStyle name="Header2 3 8" xfId="246"/>
    <cellStyle name="Header2 3 9" xfId="247"/>
    <cellStyle name="Header2 3 9 2" xfId="248"/>
    <cellStyle name="Header2 3 9 3" xfId="249"/>
    <cellStyle name="Header2 4" xfId="250"/>
    <cellStyle name="Header2 4 2" xfId="251"/>
    <cellStyle name="Header2 4 3" xfId="252"/>
    <cellStyle name="Header2 4 4" xfId="253"/>
    <cellStyle name="Header2 4 5" xfId="254"/>
    <cellStyle name="Header2 4 6" xfId="255"/>
    <cellStyle name="Header2 4 7" xfId="256"/>
    <cellStyle name="Header2 4 7 2" xfId="257"/>
    <cellStyle name="Header2 5" xfId="258"/>
    <cellStyle name="Header2 6" xfId="259"/>
    <cellStyle name="Header2 7" xfId="260"/>
    <cellStyle name="Header2 7 2" xfId="261"/>
    <cellStyle name="Header2 7 3" xfId="262"/>
    <cellStyle name="Heading 1" xfId="263"/>
    <cellStyle name="Heading 2" xfId="264"/>
    <cellStyle name="Heading 3" xfId="265"/>
    <cellStyle name="Heading 4" xfId="266"/>
    <cellStyle name="IBM(401K)" xfId="267"/>
    <cellStyle name="Input" xfId="268"/>
    <cellStyle name="Input [yellow]" xfId="269"/>
    <cellStyle name="Input [yellow] 2" xfId="270"/>
    <cellStyle name="Input [yellow] 2 2" xfId="271"/>
    <cellStyle name="Input [yellow] 2 2 2" xfId="272"/>
    <cellStyle name="Input [yellow] 2 2 3" xfId="273"/>
    <cellStyle name="Input [yellow] 2 2 4" xfId="274"/>
    <cellStyle name="Input [yellow] 2 2 5" xfId="275"/>
    <cellStyle name="Input [yellow] 2 2 6" xfId="276"/>
    <cellStyle name="Input [yellow] 2 2 7" xfId="277"/>
    <cellStyle name="Input [yellow] 2 2 8" xfId="278"/>
    <cellStyle name="Input [yellow] 2 2 9" xfId="279"/>
    <cellStyle name="Input [yellow] 2 3" xfId="280"/>
    <cellStyle name="Input [yellow] 2 3 2" xfId="281"/>
    <cellStyle name="Input [yellow] 2 3 3" xfId="282"/>
    <cellStyle name="Input [yellow] 3" xfId="283"/>
    <cellStyle name="Input [yellow] 3 2" xfId="284"/>
    <cellStyle name="Input [yellow] 3 2 2" xfId="285"/>
    <cellStyle name="Input [yellow] 3 2 3" xfId="286"/>
    <cellStyle name="Input [yellow] 3 2 4" xfId="287"/>
    <cellStyle name="Input [yellow] 3 2 5" xfId="288"/>
    <cellStyle name="Input [yellow] 3 2 6" xfId="289"/>
    <cellStyle name="Input [yellow] 3 2 7" xfId="290"/>
    <cellStyle name="Input [yellow] 3 2 8" xfId="291"/>
    <cellStyle name="Input [yellow] 3 2 9" xfId="292"/>
    <cellStyle name="Input [yellow] 3 3" xfId="293"/>
    <cellStyle name="Input [yellow] 3 4" xfId="294"/>
    <cellStyle name="Input [yellow] 3 5" xfId="295"/>
    <cellStyle name="Input [yellow] 3 6" xfId="296"/>
    <cellStyle name="Input [yellow] 3 7" xfId="297"/>
    <cellStyle name="Input [yellow] 3 8" xfId="298"/>
    <cellStyle name="Input [yellow] 3 9" xfId="299"/>
    <cellStyle name="Input [yellow] 3 9 2" xfId="300"/>
    <cellStyle name="Input [yellow] 3 9 3" xfId="301"/>
    <cellStyle name="Input [yellow] 4" xfId="302"/>
    <cellStyle name="Input [yellow] 4 2" xfId="303"/>
    <cellStyle name="Input [yellow] 4 3" xfId="304"/>
    <cellStyle name="Input [yellow] 4 4" xfId="305"/>
    <cellStyle name="Input [yellow] 4 5" xfId="306"/>
    <cellStyle name="Input [yellow] 4 6" xfId="307"/>
    <cellStyle name="Input [yellow] 4 7" xfId="308"/>
    <cellStyle name="Input [yellow] 4 8" xfId="309"/>
    <cellStyle name="Input [yellow] 4 8 2" xfId="310"/>
    <cellStyle name="Input [yellow] 4 8 3" xfId="311"/>
    <cellStyle name="Input [yellow] 5" xfId="312"/>
    <cellStyle name="Input [yellow] 6" xfId="313"/>
    <cellStyle name="Input [yellow] 7" xfId="314"/>
    <cellStyle name="Input [yellow] 7 2" xfId="315"/>
    <cellStyle name="Input [yellow] 7 3" xfId="316"/>
    <cellStyle name="Input 10" xfId="317"/>
    <cellStyle name="Input 10 2" xfId="318"/>
    <cellStyle name="Input 11" xfId="319"/>
    <cellStyle name="Input 11 2" xfId="320"/>
    <cellStyle name="Input 12" xfId="321"/>
    <cellStyle name="Input 12 2" xfId="322"/>
    <cellStyle name="Input 13" xfId="323"/>
    <cellStyle name="Input 13 2" xfId="324"/>
    <cellStyle name="Input 14" xfId="325"/>
    <cellStyle name="Input 14 2" xfId="326"/>
    <cellStyle name="Input 15" xfId="327"/>
    <cellStyle name="Input 15 2" xfId="328"/>
    <cellStyle name="Input 16" xfId="329"/>
    <cellStyle name="Input 16 2" xfId="330"/>
    <cellStyle name="Input 17" xfId="331"/>
    <cellStyle name="Input 17 2" xfId="332"/>
    <cellStyle name="Input 18" xfId="333"/>
    <cellStyle name="Input 19" xfId="334"/>
    <cellStyle name="Input 2" xfId="335"/>
    <cellStyle name="Input 2 2" xfId="336"/>
    <cellStyle name="Input 2 2 2" xfId="337"/>
    <cellStyle name="Input 2 3" xfId="338"/>
    <cellStyle name="Input 2 3 2" xfId="339"/>
    <cellStyle name="Input 2 4" xfId="340"/>
    <cellStyle name="Input 2 4 2" xfId="341"/>
    <cellStyle name="Input 2 5" xfId="342"/>
    <cellStyle name="Input 2 5 2" xfId="343"/>
    <cellStyle name="Input 2 6" xfId="344"/>
    <cellStyle name="Input 2 6 2" xfId="345"/>
    <cellStyle name="Input 2 7" xfId="346"/>
    <cellStyle name="Input 20" xfId="347"/>
    <cellStyle name="Input 21" xfId="348"/>
    <cellStyle name="Input 22" xfId="349"/>
    <cellStyle name="Input 23" xfId="350"/>
    <cellStyle name="Input 24" xfId="351"/>
    <cellStyle name="Input 25" xfId="352"/>
    <cellStyle name="Input 26" xfId="353"/>
    <cellStyle name="Input 3" xfId="354"/>
    <cellStyle name="Input 3 2" xfId="355"/>
    <cellStyle name="Input 4" xfId="356"/>
    <cellStyle name="Input 4 2" xfId="357"/>
    <cellStyle name="Input 5" xfId="358"/>
    <cellStyle name="Input 5 2" xfId="359"/>
    <cellStyle name="Input 6" xfId="360"/>
    <cellStyle name="Input 6 2" xfId="361"/>
    <cellStyle name="Input 7" xfId="362"/>
    <cellStyle name="Input 7 2" xfId="363"/>
    <cellStyle name="Input 8" xfId="364"/>
    <cellStyle name="Input 8 2" xfId="365"/>
    <cellStyle name="Input 9" xfId="366"/>
    <cellStyle name="Input 9 2" xfId="367"/>
    <cellStyle name="J401K" xfId="368"/>
    <cellStyle name="Linked Cell" xfId="369"/>
    <cellStyle name="Millares [0]_Compra" xfId="370"/>
    <cellStyle name="Millares_Compra" xfId="371"/>
    <cellStyle name="Moneda [0]_Compra" xfId="372"/>
    <cellStyle name="Moneda_Compra" xfId="373"/>
    <cellStyle name="Neutral" xfId="374"/>
    <cellStyle name="no dec" xfId="375"/>
    <cellStyle name="Normal - Style1" xfId="5"/>
    <cellStyle name="Normal - Style1 2" xfId="376"/>
    <cellStyle name="Normal - Style1 2 2" xfId="377"/>
    <cellStyle name="Normal - Style1 2 3" xfId="378"/>
    <cellStyle name="Normal_#18-Internet" xfId="6"/>
    <cellStyle name="Note" xfId="379"/>
    <cellStyle name="Note 2" xfId="380"/>
    <cellStyle name="Note 2 2" xfId="381"/>
    <cellStyle name="Note 2 2 2" xfId="382"/>
    <cellStyle name="Note 2 2 2 2" xfId="383"/>
    <cellStyle name="Note 2 2 3" xfId="384"/>
    <cellStyle name="Note 2 2 3 2" xfId="385"/>
    <cellStyle name="Note 2 2 4" xfId="386"/>
    <cellStyle name="Note 2 2 4 2" xfId="387"/>
    <cellStyle name="Note 2 2 5" xfId="388"/>
    <cellStyle name="Note 2 2 5 2" xfId="389"/>
    <cellStyle name="Note 2 2 6" xfId="390"/>
    <cellStyle name="Note 2 2 6 2" xfId="391"/>
    <cellStyle name="Note 2 2 7" xfId="392"/>
    <cellStyle name="Note 2 3" xfId="393"/>
    <cellStyle name="Note 2 3 2" xfId="394"/>
    <cellStyle name="Note 2 4" xfId="395"/>
    <cellStyle name="Note 3" xfId="396"/>
    <cellStyle name="Note 3 2" xfId="397"/>
    <cellStyle name="Note 3 2 2" xfId="398"/>
    <cellStyle name="Note 3 2 2 2" xfId="399"/>
    <cellStyle name="Note 3 2 3" xfId="400"/>
    <cellStyle name="Note 3 2 3 2" xfId="401"/>
    <cellStyle name="Note 3 2 4" xfId="402"/>
    <cellStyle name="Note 3 2 4 2" xfId="403"/>
    <cellStyle name="Note 3 2 5" xfId="404"/>
    <cellStyle name="Note 3 2 5 2" xfId="405"/>
    <cellStyle name="Note 3 2 6" xfId="406"/>
    <cellStyle name="Note 3 2 6 2" xfId="407"/>
    <cellStyle name="Note 3 2 7" xfId="408"/>
    <cellStyle name="Note 3 3" xfId="409"/>
    <cellStyle name="Note 3 3 2" xfId="410"/>
    <cellStyle name="Note 3 4" xfId="411"/>
    <cellStyle name="Note 3 4 2" xfId="412"/>
    <cellStyle name="Note 3 5" xfId="413"/>
    <cellStyle name="Note 3 5 2" xfId="414"/>
    <cellStyle name="Note 3 6" xfId="415"/>
    <cellStyle name="Note 3 6 2" xfId="416"/>
    <cellStyle name="Note 3 7" xfId="417"/>
    <cellStyle name="Note 3 7 2" xfId="418"/>
    <cellStyle name="Note 3 8" xfId="419"/>
    <cellStyle name="Note 4" xfId="420"/>
    <cellStyle name="Note 4 2" xfId="421"/>
    <cellStyle name="Note 4 2 2" xfId="422"/>
    <cellStyle name="Note 4 3" xfId="423"/>
    <cellStyle name="Note 4 3 2" xfId="424"/>
    <cellStyle name="Note 4 4" xfId="425"/>
    <cellStyle name="Note 4 4 2" xfId="426"/>
    <cellStyle name="Note 4 5" xfId="427"/>
    <cellStyle name="Note 4 5 2" xfId="428"/>
    <cellStyle name="Note 4 6" xfId="429"/>
    <cellStyle name="Note 4 6 2" xfId="430"/>
    <cellStyle name="Note 4 7" xfId="431"/>
    <cellStyle name="Note 5" xfId="432"/>
    <cellStyle name="Note 5 2" xfId="433"/>
    <cellStyle name="Output" xfId="434"/>
    <cellStyle name="Output 2" xfId="435"/>
    <cellStyle name="Output 2 2" xfId="436"/>
    <cellStyle name="Output 2 2 2" xfId="437"/>
    <cellStyle name="Output 2 3" xfId="438"/>
    <cellStyle name="Output 2 3 2" xfId="439"/>
    <cellStyle name="Output 2 4" xfId="440"/>
    <cellStyle name="Output 2 4 2" xfId="441"/>
    <cellStyle name="Output 2 5" xfId="442"/>
    <cellStyle name="Output 2 5 2" xfId="443"/>
    <cellStyle name="Output 2 6" xfId="444"/>
    <cellStyle name="Output 2 6 2" xfId="445"/>
    <cellStyle name="Output 2 7" xfId="446"/>
    <cellStyle name="Output 3" xfId="447"/>
    <cellStyle name="Output 3 2" xfId="448"/>
    <cellStyle name="per.style" xfId="449"/>
    <cellStyle name="Percent [2]" xfId="450"/>
    <cellStyle name="price" xfId="451"/>
    <cellStyle name="PSChar" xfId="452"/>
    <cellStyle name="PSHeading" xfId="453"/>
    <cellStyle name="QDF" xfId="454"/>
    <cellStyle name="revised" xfId="455"/>
    <cellStyle name="section" xfId="456"/>
    <cellStyle name="subhead" xfId="457"/>
    <cellStyle name="title" xfId="458"/>
    <cellStyle name="Total" xfId="459"/>
    <cellStyle name="Total 2" xfId="460"/>
    <cellStyle name="Total 2 2" xfId="461"/>
    <cellStyle name="Total 2 2 2" xfId="462"/>
    <cellStyle name="Total 2 3" xfId="463"/>
    <cellStyle name="Total 2 3 2" xfId="464"/>
    <cellStyle name="Total 2 4" xfId="465"/>
    <cellStyle name="Total 2 4 2" xfId="466"/>
    <cellStyle name="Total 2 5" xfId="467"/>
    <cellStyle name="Total 2 5 2" xfId="468"/>
    <cellStyle name="Total 2 6" xfId="469"/>
    <cellStyle name="Total 2 6 2" xfId="470"/>
    <cellStyle name="Total 2 7" xfId="471"/>
    <cellStyle name="Total 3" xfId="472"/>
    <cellStyle name="Total 3 2" xfId="473"/>
    <cellStyle name="Warning Text" xfId="474"/>
    <cellStyle name="アクセント 1 2" xfId="475"/>
    <cellStyle name="アクセント 1 3" xfId="476"/>
    <cellStyle name="アクセント 1 4" xfId="477"/>
    <cellStyle name="アクセント 1 5" xfId="478"/>
    <cellStyle name="アクセント 1 6" xfId="479"/>
    <cellStyle name="アクセント 1 7" xfId="480"/>
    <cellStyle name="アクセント 1 8" xfId="481"/>
    <cellStyle name="アクセント 1 9" xfId="482"/>
    <cellStyle name="アクセント 2 2" xfId="483"/>
    <cellStyle name="アクセント 2 3" xfId="484"/>
    <cellStyle name="アクセント 2 4" xfId="485"/>
    <cellStyle name="アクセント 2 5" xfId="486"/>
    <cellStyle name="アクセント 2 6" xfId="487"/>
    <cellStyle name="アクセント 2 7" xfId="488"/>
    <cellStyle name="アクセント 2 8" xfId="489"/>
    <cellStyle name="アクセント 2 9" xfId="490"/>
    <cellStyle name="アクセント 3 2" xfId="491"/>
    <cellStyle name="アクセント 3 3" xfId="492"/>
    <cellStyle name="アクセント 3 4" xfId="493"/>
    <cellStyle name="アクセント 3 5" xfId="494"/>
    <cellStyle name="アクセント 3 6" xfId="495"/>
    <cellStyle name="アクセント 3 7" xfId="496"/>
    <cellStyle name="アクセント 3 8" xfId="497"/>
    <cellStyle name="アクセント 3 9" xfId="498"/>
    <cellStyle name="アクセント 4 2" xfId="499"/>
    <cellStyle name="アクセント 4 3" xfId="500"/>
    <cellStyle name="アクセント 4 4" xfId="501"/>
    <cellStyle name="アクセント 4 5" xfId="502"/>
    <cellStyle name="アクセント 4 6" xfId="503"/>
    <cellStyle name="アクセント 4 7" xfId="504"/>
    <cellStyle name="アクセント 4 8" xfId="505"/>
    <cellStyle name="アクセント 4 9" xfId="506"/>
    <cellStyle name="アクセント 5 2" xfId="507"/>
    <cellStyle name="アクセント 5 3" xfId="508"/>
    <cellStyle name="アクセント 5 4" xfId="509"/>
    <cellStyle name="アクセント 5 5" xfId="510"/>
    <cellStyle name="アクセント 5 6" xfId="511"/>
    <cellStyle name="アクセント 5 7" xfId="512"/>
    <cellStyle name="アクセント 5 8" xfId="513"/>
    <cellStyle name="アクセント 5 9" xfId="514"/>
    <cellStyle name="アクセント 6 2" xfId="515"/>
    <cellStyle name="アクセント 6 3" xfId="516"/>
    <cellStyle name="アクセント 6 4" xfId="517"/>
    <cellStyle name="アクセント 6 5" xfId="518"/>
    <cellStyle name="アクセント 6 6" xfId="519"/>
    <cellStyle name="アクセント 6 7" xfId="520"/>
    <cellStyle name="アクセント 6 8" xfId="521"/>
    <cellStyle name="アクセント 6 9" xfId="522"/>
    <cellStyle name="センター" xfId="523"/>
    <cellStyle name="タイトル 2" xfId="524"/>
    <cellStyle name="タイトル 3" xfId="525"/>
    <cellStyle name="タイトル 4" xfId="526"/>
    <cellStyle name="タイトル 5" xfId="527"/>
    <cellStyle name="タイトル 6" xfId="528"/>
    <cellStyle name="タイトル 7" xfId="529"/>
    <cellStyle name="タイトル 8" xfId="530"/>
    <cellStyle name="タイトル 9" xfId="531"/>
    <cellStyle name="チェック セル 2" xfId="532"/>
    <cellStyle name="チェック セル 3" xfId="533"/>
    <cellStyle name="チェック セル 4" xfId="534"/>
    <cellStyle name="チェック セル 5" xfId="535"/>
    <cellStyle name="チェック セル 6" xfId="536"/>
    <cellStyle name="チェック セル 7" xfId="537"/>
    <cellStyle name="チェック セル 8" xfId="538"/>
    <cellStyle name="チェック セル 9" xfId="539"/>
    <cellStyle name="チャート" xfId="540"/>
    <cellStyle name="どちらでもない 2" xfId="541"/>
    <cellStyle name="どちらでもない 3" xfId="542"/>
    <cellStyle name="どちらでもない 4" xfId="543"/>
    <cellStyle name="どちらでもない 5" xfId="544"/>
    <cellStyle name="どちらでもない 6" xfId="545"/>
    <cellStyle name="どちらでもない 7" xfId="546"/>
    <cellStyle name="どちらでもない 8" xfId="547"/>
    <cellStyle name="どちらでもない 9" xfId="548"/>
    <cellStyle name="パーセント 2" xfId="549"/>
    <cellStyle name="パーセント 2 2" xfId="550"/>
    <cellStyle name="パーセント 3" xfId="551"/>
    <cellStyle name="ハイパーリンク 2" xfId="552"/>
    <cellStyle name="ハイパーリンク 2 2" xfId="553"/>
    <cellStyle name="ハイパーリンク 2 3" xfId="554"/>
    <cellStyle name="ハイパーリンク 3" xfId="555"/>
    <cellStyle name="メモ 2" xfId="556"/>
    <cellStyle name="メモ 2 2" xfId="557"/>
    <cellStyle name="メモ 2 2 2" xfId="558"/>
    <cellStyle name="メモ 2 2 2 2" xfId="559"/>
    <cellStyle name="メモ 2 2 2 2 2" xfId="560"/>
    <cellStyle name="メモ 2 2 2 3" xfId="561"/>
    <cellStyle name="メモ 2 2 2 3 2" xfId="562"/>
    <cellStyle name="メモ 2 2 2 4" xfId="563"/>
    <cellStyle name="メモ 2 2 2 4 2" xfId="564"/>
    <cellStyle name="メモ 2 2 2 5" xfId="565"/>
    <cellStyle name="メモ 2 2 2 5 2" xfId="566"/>
    <cellStyle name="メモ 2 2 2 6" xfId="567"/>
    <cellStyle name="メモ 2 2 2 6 2" xfId="568"/>
    <cellStyle name="メモ 2 2 2 7" xfId="569"/>
    <cellStyle name="メモ 2 2 3" xfId="570"/>
    <cellStyle name="メモ 2 2 3 2" xfId="571"/>
    <cellStyle name="メモ 2 2 4" xfId="572"/>
    <cellStyle name="メモ 2 3" xfId="573"/>
    <cellStyle name="メモ 2 3 2" xfId="574"/>
    <cellStyle name="メモ 2 3 2 2" xfId="575"/>
    <cellStyle name="メモ 2 3 2 2 2" xfId="576"/>
    <cellStyle name="メモ 2 3 2 3" xfId="577"/>
    <cellStyle name="メモ 2 3 2 3 2" xfId="578"/>
    <cellStyle name="メモ 2 3 2 4" xfId="579"/>
    <cellStyle name="メモ 2 3 2 4 2" xfId="580"/>
    <cellStyle name="メモ 2 3 2 5" xfId="581"/>
    <cellStyle name="メモ 2 3 2 5 2" xfId="582"/>
    <cellStyle name="メモ 2 3 2 6" xfId="583"/>
    <cellStyle name="メモ 2 3 2 6 2" xfId="584"/>
    <cellStyle name="メモ 2 3 2 7" xfId="585"/>
    <cellStyle name="メモ 2 3 3" xfId="586"/>
    <cellStyle name="メモ 2 3 3 2" xfId="587"/>
    <cellStyle name="メモ 2 4" xfId="588"/>
    <cellStyle name="メモ 2 4 2" xfId="589"/>
    <cellStyle name="メモ 2 4 2 2" xfId="590"/>
    <cellStyle name="メモ 2 4 2 2 2" xfId="591"/>
    <cellStyle name="メモ 2 4 2 3" xfId="592"/>
    <cellStyle name="メモ 2 4 2 3 2" xfId="593"/>
    <cellStyle name="メモ 2 4 2 4" xfId="594"/>
    <cellStyle name="メモ 2 4 2 4 2" xfId="595"/>
    <cellStyle name="メモ 2 4 2 5" xfId="596"/>
    <cellStyle name="メモ 2 4 2 5 2" xfId="597"/>
    <cellStyle name="メモ 2 4 2 6" xfId="598"/>
    <cellStyle name="メモ 2 4 2 6 2" xfId="599"/>
    <cellStyle name="メモ 2 4 2 7" xfId="600"/>
    <cellStyle name="メモ 2 4 3" xfId="601"/>
    <cellStyle name="メモ 2 4 3 2" xfId="602"/>
    <cellStyle name="メモ 2 4 4" xfId="603"/>
    <cellStyle name="メモ 2 4 4 2" xfId="604"/>
    <cellStyle name="メモ 2 4 5" xfId="605"/>
    <cellStyle name="メモ 2 4 5 2" xfId="606"/>
    <cellStyle name="メモ 2 4 6" xfId="607"/>
    <cellStyle name="メモ 2 4 6 2" xfId="608"/>
    <cellStyle name="メモ 2 4 7" xfId="609"/>
    <cellStyle name="メモ 2 4 7 2" xfId="610"/>
    <cellStyle name="メモ 2 4 8" xfId="611"/>
    <cellStyle name="メモ 2 5" xfId="612"/>
    <cellStyle name="メモ 2 5 2" xfId="613"/>
    <cellStyle name="メモ 2 5 2 2" xfId="614"/>
    <cellStyle name="メモ 2 5 2 2 2" xfId="615"/>
    <cellStyle name="メモ 2 5 2 3" xfId="616"/>
    <cellStyle name="メモ 2 5 2 3 2" xfId="617"/>
    <cellStyle name="メモ 2 5 2 4" xfId="618"/>
    <cellStyle name="メモ 2 5 2 4 2" xfId="619"/>
    <cellStyle name="メモ 2 5 2 5" xfId="620"/>
    <cellStyle name="メモ 2 5 2 5 2" xfId="621"/>
    <cellStyle name="メモ 2 5 2 6" xfId="622"/>
    <cellStyle name="メモ 2 5 2 6 2" xfId="623"/>
    <cellStyle name="メモ 2 5 2 7" xfId="624"/>
    <cellStyle name="メモ 2 5 3" xfId="625"/>
    <cellStyle name="メモ 2 5 3 2" xfId="626"/>
    <cellStyle name="メモ 2 5 4" xfId="627"/>
    <cellStyle name="メモ 2 5 4 2" xfId="628"/>
    <cellStyle name="メモ 2 5 5" xfId="629"/>
    <cellStyle name="メモ 2 5 5 2" xfId="630"/>
    <cellStyle name="メモ 2 5 6" xfId="631"/>
    <cellStyle name="メモ 2 5 6 2" xfId="632"/>
    <cellStyle name="メモ 2 5 7" xfId="633"/>
    <cellStyle name="メモ 2 5 7 2" xfId="634"/>
    <cellStyle name="メモ 2 5 8" xfId="635"/>
    <cellStyle name="メモ 2 6" xfId="636"/>
    <cellStyle name="メモ 2 6 2" xfId="637"/>
    <cellStyle name="メモ 2 6 2 2" xfId="638"/>
    <cellStyle name="メモ 2 6 2 2 2" xfId="639"/>
    <cellStyle name="メモ 2 6 2 3" xfId="640"/>
    <cellStyle name="メモ 2 6 2 3 2" xfId="641"/>
    <cellStyle name="メモ 2 6 2 4" xfId="642"/>
    <cellStyle name="メモ 2 6 2 4 2" xfId="643"/>
    <cellStyle name="メモ 2 6 2 5" xfId="644"/>
    <cellStyle name="メモ 2 6 2 5 2" xfId="645"/>
    <cellStyle name="メモ 2 6 2 6" xfId="646"/>
    <cellStyle name="メモ 2 6 2 6 2" xfId="647"/>
    <cellStyle name="メモ 2 6 2 7" xfId="648"/>
    <cellStyle name="メモ 2 6 3" xfId="649"/>
    <cellStyle name="メモ 2 6 3 2" xfId="650"/>
    <cellStyle name="メモ 2 6 4" xfId="651"/>
    <cellStyle name="メモ 2 6 4 2" xfId="652"/>
    <cellStyle name="メモ 2 6 5" xfId="653"/>
    <cellStyle name="メモ 2 6 5 2" xfId="654"/>
    <cellStyle name="メモ 2 6 6" xfId="655"/>
    <cellStyle name="メモ 2 6 6 2" xfId="656"/>
    <cellStyle name="メモ 2 6 7" xfId="657"/>
    <cellStyle name="メモ 2 6 7 2" xfId="658"/>
    <cellStyle name="メモ 2 6 8" xfId="659"/>
    <cellStyle name="メモ 2 7" xfId="660"/>
    <cellStyle name="メモ 2 7 2" xfId="661"/>
    <cellStyle name="メモ 2 7 2 2" xfId="662"/>
    <cellStyle name="メモ 2 7 3" xfId="663"/>
    <cellStyle name="メモ 2 7 3 2" xfId="664"/>
    <cellStyle name="メモ 2 7 4" xfId="665"/>
    <cellStyle name="メモ 2 7 4 2" xfId="666"/>
    <cellStyle name="メモ 2 7 5" xfId="667"/>
    <cellStyle name="メモ 2 7 5 2" xfId="668"/>
    <cellStyle name="メモ 2 7 6" xfId="669"/>
    <cellStyle name="メモ 2 7 6 2" xfId="670"/>
    <cellStyle name="メモ 2 7 7" xfId="671"/>
    <cellStyle name="メモ 2 8" xfId="672"/>
    <cellStyle name="メモ 2 8 2" xfId="673"/>
    <cellStyle name="メモ 3" xfId="674"/>
    <cellStyle name="メモ 3 2" xfId="675"/>
    <cellStyle name="メモ 3 2 2" xfId="676"/>
    <cellStyle name="メモ 3 2 2 2" xfId="677"/>
    <cellStyle name="メモ 3 2 3" xfId="678"/>
    <cellStyle name="メモ 3 2 3 2" xfId="679"/>
    <cellStyle name="メモ 3 2 4" xfId="680"/>
    <cellStyle name="メモ 3 2 4 2" xfId="681"/>
    <cellStyle name="メモ 3 2 5" xfId="682"/>
    <cellStyle name="メモ 3 2 5 2" xfId="683"/>
    <cellStyle name="メモ 3 2 6" xfId="684"/>
    <cellStyle name="メモ 3 2 6 2" xfId="685"/>
    <cellStyle name="メモ 3 2 7" xfId="686"/>
    <cellStyle name="メモ 3 3" xfId="687"/>
    <cellStyle name="メモ 3 3 2" xfId="688"/>
    <cellStyle name="メモ 3 4" xfId="689"/>
    <cellStyle name="メモ 3 5" xfId="690"/>
    <cellStyle name="メモ 4" xfId="691"/>
    <cellStyle name="メモ 4 2" xfId="692"/>
    <cellStyle name="メモ 4 2 2" xfId="693"/>
    <cellStyle name="メモ 4 2 2 2" xfId="694"/>
    <cellStyle name="メモ 4 2 3" xfId="695"/>
    <cellStyle name="メモ 4 2 3 2" xfId="696"/>
    <cellStyle name="メモ 4 2 4" xfId="697"/>
    <cellStyle name="メモ 4 2 4 2" xfId="698"/>
    <cellStyle name="メモ 4 2 5" xfId="699"/>
    <cellStyle name="メモ 4 2 5 2" xfId="700"/>
    <cellStyle name="メモ 4 2 6" xfId="701"/>
    <cellStyle name="メモ 4 2 6 2" xfId="702"/>
    <cellStyle name="メモ 4 2 7" xfId="703"/>
    <cellStyle name="メモ 4 3" xfId="704"/>
    <cellStyle name="メモ 4 3 2" xfId="705"/>
    <cellStyle name="メモ 4 4" xfId="706"/>
    <cellStyle name="メモ 5" xfId="707"/>
    <cellStyle name="メモ 5 2" xfId="708"/>
    <cellStyle name="メモ 5 2 2" xfId="709"/>
    <cellStyle name="メモ 5 3" xfId="710"/>
    <cellStyle name="メモ 5 3 2" xfId="711"/>
    <cellStyle name="メモ 5 4" xfId="712"/>
    <cellStyle name="メモ 5 4 2" xfId="713"/>
    <cellStyle name="メモ 5 5" xfId="714"/>
    <cellStyle name="メモ 5 5 2" xfId="715"/>
    <cellStyle name="メモ 5 6" xfId="716"/>
    <cellStyle name="メモ 5 6 2" xfId="717"/>
    <cellStyle name="メモ 5 7" xfId="718"/>
    <cellStyle name="メモ 5 7 2" xfId="719"/>
    <cellStyle name="メモ 6" xfId="720"/>
    <cellStyle name="メモ 7" xfId="721"/>
    <cellStyle name="メモ 8" xfId="722"/>
    <cellStyle name="メモ 9" xfId="723"/>
    <cellStyle name="リンク セル 2" xfId="724"/>
    <cellStyle name="リンク セル 3" xfId="725"/>
    <cellStyle name="リンク セル 4" xfId="726"/>
    <cellStyle name="リンク セル 5" xfId="727"/>
    <cellStyle name="リンク セル 6" xfId="728"/>
    <cellStyle name="リンク セル 7" xfId="729"/>
    <cellStyle name="リンク セル 8" xfId="730"/>
    <cellStyle name="リンク セル 9" xfId="731"/>
    <cellStyle name="_x001d_・_x000c_ﾏ・_x000d_ﾂ・_x0001__x0016__x0011_F5_x0007__x0001__x0001_" xfId="7"/>
    <cellStyle name="_x001d_・_x000c_ﾏ・_x000d_ﾂ・_x0001__x0016__x0011_F5_x0007__x0001__x0001_ 2" xfId="732"/>
    <cellStyle name="_x001d_・_x000c_ﾏ・_x000d_ﾂ・_x0001__x0016__x0011_F5_x0007__x0001__x0001_ 2 2" xfId="733"/>
    <cellStyle name="_x001d_・_x000c_ﾏ・_x000d_ﾂ・_x0001__x0016__x0011_F5_x0007__x0001__x0001_ 2 2 2" xfId="734"/>
    <cellStyle name="_x001d_・_x000c_ﾏ・_x000d_ﾂ・_x0001__x0016__x0011_F5_x0007__x0001__x0001_ 2 3" xfId="735"/>
    <cellStyle name="_x001d_・_x000c_ﾏ・_x000d_ﾂ・_x0001__x0016__x0011_F5_x0007__x0001__x0001_ 2 4" xfId="1939"/>
    <cellStyle name="_x001d_・_x000c_ﾏ・_x000d_ﾂ・_x0001__x0016__x0011_F5_x0007__x0001__x0001_ 3" xfId="736"/>
    <cellStyle name="_x001d_・_x000c_ﾏ・_x000d_ﾂ・_x0001__x0016__x0011_F5_x0007__x0001__x0001_ 3 2" xfId="737"/>
    <cellStyle name="_x001d_・_x000c_ﾏ・_x000d_ﾂ・_x0001__x0016__x0011_F5_x0007__x0001__x0001_ 4" xfId="1938"/>
    <cellStyle name="悪い 2" xfId="738"/>
    <cellStyle name="悪い 3" xfId="739"/>
    <cellStyle name="悪い 4" xfId="740"/>
    <cellStyle name="悪い 5" xfId="741"/>
    <cellStyle name="悪い 6" xfId="742"/>
    <cellStyle name="悪い 7" xfId="743"/>
    <cellStyle name="悪い 8" xfId="744"/>
    <cellStyle name="悪い 9" xfId="745"/>
    <cellStyle name="計算 2" xfId="746"/>
    <cellStyle name="計算 2 2" xfId="747"/>
    <cellStyle name="計算 2 2 2" xfId="748"/>
    <cellStyle name="計算 2 2 2 2" xfId="749"/>
    <cellStyle name="計算 2 2 2 2 2" xfId="750"/>
    <cellStyle name="計算 2 2 2 3" xfId="751"/>
    <cellStyle name="計算 2 2 2 3 2" xfId="752"/>
    <cellStyle name="計算 2 2 2 4" xfId="753"/>
    <cellStyle name="計算 2 2 2 4 2" xfId="754"/>
    <cellStyle name="計算 2 2 2 5" xfId="755"/>
    <cellStyle name="計算 2 2 2 5 2" xfId="756"/>
    <cellStyle name="計算 2 2 2 6" xfId="757"/>
    <cellStyle name="計算 2 2 2 6 2" xfId="758"/>
    <cellStyle name="計算 2 2 2 7" xfId="759"/>
    <cellStyle name="計算 2 2 3" xfId="760"/>
    <cellStyle name="計算 2 2 3 2" xfId="761"/>
    <cellStyle name="計算 2 2 4" xfId="762"/>
    <cellStyle name="計算 2 3" xfId="763"/>
    <cellStyle name="計算 2 3 2" xfId="764"/>
    <cellStyle name="計算 2 3 2 2" xfId="765"/>
    <cellStyle name="計算 2 3 3" xfId="766"/>
    <cellStyle name="計算 2 3 3 2" xfId="767"/>
    <cellStyle name="計算 2 3 4" xfId="768"/>
    <cellStyle name="計算 2 3 4 2" xfId="769"/>
    <cellStyle name="計算 2 3 5" xfId="770"/>
    <cellStyle name="計算 2 3 5 2" xfId="771"/>
    <cellStyle name="計算 2 3 6" xfId="772"/>
    <cellStyle name="計算 2 3 6 2" xfId="773"/>
    <cellStyle name="計算 2 3 7" xfId="774"/>
    <cellStyle name="計算 2 4" xfId="775"/>
    <cellStyle name="計算 2 4 2" xfId="776"/>
    <cellStyle name="計算 2 5" xfId="777"/>
    <cellStyle name="計算 3" xfId="778"/>
    <cellStyle name="計算 3 2" xfId="779"/>
    <cellStyle name="計算 3 2 2" xfId="780"/>
    <cellStyle name="計算 3 2 2 2" xfId="781"/>
    <cellStyle name="計算 3 2 3" xfId="782"/>
    <cellStyle name="計算 3 2 3 2" xfId="783"/>
    <cellStyle name="計算 3 2 4" xfId="784"/>
    <cellStyle name="計算 3 2 4 2" xfId="785"/>
    <cellStyle name="計算 3 2 5" xfId="786"/>
    <cellStyle name="計算 3 2 5 2" xfId="787"/>
    <cellStyle name="計算 3 2 6" xfId="788"/>
    <cellStyle name="計算 3 2 6 2" xfId="789"/>
    <cellStyle name="計算 3 2 7" xfId="790"/>
    <cellStyle name="計算 3 3" xfId="791"/>
    <cellStyle name="計算 3 3 2" xfId="792"/>
    <cellStyle name="計算 3 4" xfId="793"/>
    <cellStyle name="計算 4" xfId="794"/>
    <cellStyle name="計算 4 2" xfId="795"/>
    <cellStyle name="計算 4 2 2" xfId="796"/>
    <cellStyle name="計算 4 3" xfId="797"/>
    <cellStyle name="計算 4 3 2" xfId="798"/>
    <cellStyle name="計算 4 4" xfId="799"/>
    <cellStyle name="計算 4 4 2" xfId="800"/>
    <cellStyle name="計算 4 5" xfId="801"/>
    <cellStyle name="計算 4 5 2" xfId="802"/>
    <cellStyle name="計算 4 6" xfId="803"/>
    <cellStyle name="計算 4 6 2" xfId="804"/>
    <cellStyle name="計算 4 7" xfId="805"/>
    <cellStyle name="計算 5" xfId="806"/>
    <cellStyle name="計算 6" xfId="807"/>
    <cellStyle name="計算 7" xfId="808"/>
    <cellStyle name="計算 8" xfId="809"/>
    <cellStyle name="計算 9" xfId="810"/>
    <cellStyle name="警告文 2" xfId="811"/>
    <cellStyle name="警告文 3" xfId="812"/>
    <cellStyle name="警告文 4" xfId="813"/>
    <cellStyle name="警告文 5" xfId="814"/>
    <cellStyle name="警告文 6" xfId="815"/>
    <cellStyle name="警告文 7" xfId="816"/>
    <cellStyle name="警告文 8" xfId="817"/>
    <cellStyle name="警告文 9" xfId="818"/>
    <cellStyle name="桁蟻唇Ｆ [0.00]_laroux" xfId="819"/>
    <cellStyle name="桁蟻唇Ｆ_A°DAU±ATIsA" xfId="820"/>
    <cellStyle name="桁区切り 2" xfId="1"/>
    <cellStyle name="桁区切り 2 2" xfId="821"/>
    <cellStyle name="桁区切り 2 2 2" xfId="822"/>
    <cellStyle name="桁区切り 2 3" xfId="823"/>
    <cellStyle name="桁区切り 2 4" xfId="824"/>
    <cellStyle name="桁区切り 2 4 2" xfId="825"/>
    <cellStyle name="桁区切り 2 4 3" xfId="826"/>
    <cellStyle name="桁区切り 2 5" xfId="827"/>
    <cellStyle name="桁区切り 2 5 2" xfId="828"/>
    <cellStyle name="桁区切り 2 5 3" xfId="829"/>
    <cellStyle name="桁区切り 2 6" xfId="830"/>
    <cellStyle name="桁区切り 2_バックアップセンタ_切替テストスケジュール_20120406~10" xfId="831"/>
    <cellStyle name="桁区切り 3" xfId="832"/>
    <cellStyle name="桁区切り 3 2" xfId="833"/>
    <cellStyle name="桁区切り 3 2 2" xfId="834"/>
    <cellStyle name="桁区切り 3 2 3" xfId="835"/>
    <cellStyle name="桁区切り 3 3" xfId="836"/>
    <cellStyle name="桁区切り 4" xfId="837"/>
    <cellStyle name="桁区切り 4 2" xfId="838"/>
    <cellStyle name="桁区切り 4 2 2" xfId="839"/>
    <cellStyle name="桁区切り 4 2 3" xfId="840"/>
    <cellStyle name="桁区切り 4 3" xfId="841"/>
    <cellStyle name="桁区切り 4 4" xfId="842"/>
    <cellStyle name="桁区切り 5" xfId="843"/>
    <cellStyle name="桁区切り 5 2" xfId="844"/>
    <cellStyle name="桁区切り 5 3" xfId="845"/>
    <cellStyle name="桁区切り 6" xfId="846"/>
    <cellStyle name="桁区切り 7" xfId="1945"/>
    <cellStyle name="見出し 1 2" xfId="847"/>
    <cellStyle name="見出し 1 3" xfId="848"/>
    <cellStyle name="見出し 1 4" xfId="849"/>
    <cellStyle name="見出し 1 5" xfId="850"/>
    <cellStyle name="見出し 1 6" xfId="851"/>
    <cellStyle name="見出し 1 7" xfId="852"/>
    <cellStyle name="見出し 1 8" xfId="853"/>
    <cellStyle name="見出し 1 9" xfId="854"/>
    <cellStyle name="見出し 2 2" xfId="855"/>
    <cellStyle name="見出し 2 3" xfId="856"/>
    <cellStyle name="見出し 2 4" xfId="857"/>
    <cellStyle name="見出し 2 5" xfId="858"/>
    <cellStyle name="見出し 2 6" xfId="859"/>
    <cellStyle name="見出し 2 7" xfId="860"/>
    <cellStyle name="見出し 2 8" xfId="861"/>
    <cellStyle name="見出し 2 9" xfId="862"/>
    <cellStyle name="見出し 3 2" xfId="863"/>
    <cellStyle name="見出し 3 3" xfId="864"/>
    <cellStyle name="見出し 3 4" xfId="865"/>
    <cellStyle name="見出し 3 5" xfId="866"/>
    <cellStyle name="見出し 3 6" xfId="867"/>
    <cellStyle name="見出し 3 7" xfId="868"/>
    <cellStyle name="見出し 3 8" xfId="869"/>
    <cellStyle name="見出し 3 9" xfId="870"/>
    <cellStyle name="見出し 4 2" xfId="871"/>
    <cellStyle name="見出し 4 3" xfId="872"/>
    <cellStyle name="見出し 4 4" xfId="873"/>
    <cellStyle name="見出し 4 5" xfId="874"/>
    <cellStyle name="見出し 4 6" xfId="875"/>
    <cellStyle name="見出し 4 7" xfId="876"/>
    <cellStyle name="見出し 4 8" xfId="877"/>
    <cellStyle name="見出し 4 9" xfId="878"/>
    <cellStyle name="構成図作成用" xfId="879"/>
    <cellStyle name="取り消し" xfId="8"/>
    <cellStyle name="集計 2" xfId="880"/>
    <cellStyle name="集計 2 2" xfId="881"/>
    <cellStyle name="集計 2 2 2" xfId="882"/>
    <cellStyle name="集計 2 2 2 2" xfId="883"/>
    <cellStyle name="集計 2 2 2 2 2" xfId="884"/>
    <cellStyle name="集計 2 2 2 3" xfId="885"/>
    <cellStyle name="集計 2 2 2 3 2" xfId="886"/>
    <cellStyle name="集計 2 2 2 4" xfId="887"/>
    <cellStyle name="集計 2 2 2 4 2" xfId="888"/>
    <cellStyle name="集計 2 2 2 5" xfId="889"/>
    <cellStyle name="集計 2 2 2 5 2" xfId="890"/>
    <cellStyle name="集計 2 2 2 6" xfId="891"/>
    <cellStyle name="集計 2 2 2 6 2" xfId="892"/>
    <cellStyle name="集計 2 2 2 7" xfId="893"/>
    <cellStyle name="集計 2 2 3" xfId="894"/>
    <cellStyle name="集計 2 2 3 2" xfId="895"/>
    <cellStyle name="集計 2 3" xfId="896"/>
    <cellStyle name="集計 2 3 2" xfId="897"/>
    <cellStyle name="集計 2 3 2 2" xfId="898"/>
    <cellStyle name="集計 2 3 3" xfId="899"/>
    <cellStyle name="集計 2 3 3 2" xfId="900"/>
    <cellStyle name="集計 2 3 4" xfId="901"/>
    <cellStyle name="集計 2 3 4 2" xfId="902"/>
    <cellStyle name="集計 2 3 5" xfId="903"/>
    <cellStyle name="集計 2 3 5 2" xfId="904"/>
    <cellStyle name="集計 2 3 6" xfId="905"/>
    <cellStyle name="集計 2 3 6 2" xfId="906"/>
    <cellStyle name="集計 2 3 7" xfId="907"/>
    <cellStyle name="集計 2 4" xfId="908"/>
    <cellStyle name="集計 2 4 2" xfId="909"/>
    <cellStyle name="集計 3" xfId="910"/>
    <cellStyle name="集計 3 2" xfId="911"/>
    <cellStyle name="集計 3 2 2" xfId="912"/>
    <cellStyle name="集計 3 2 2 2" xfId="913"/>
    <cellStyle name="集計 3 2 3" xfId="914"/>
    <cellStyle name="集計 3 2 3 2" xfId="915"/>
    <cellStyle name="集計 3 2 4" xfId="916"/>
    <cellStyle name="集計 3 2 4 2" xfId="917"/>
    <cellStyle name="集計 3 2 5" xfId="918"/>
    <cellStyle name="集計 3 2 5 2" xfId="919"/>
    <cellStyle name="集計 3 2 6" xfId="920"/>
    <cellStyle name="集計 3 2 6 2" xfId="921"/>
    <cellStyle name="集計 3 2 7" xfId="922"/>
    <cellStyle name="集計 3 3" xfId="923"/>
    <cellStyle name="集計 3 3 2" xfId="924"/>
    <cellStyle name="集計 3 4" xfId="925"/>
    <cellStyle name="集計 4" xfId="926"/>
    <cellStyle name="集計 4 2" xfId="927"/>
    <cellStyle name="集計 4 2 2" xfId="928"/>
    <cellStyle name="集計 4 3" xfId="929"/>
    <cellStyle name="集計 4 3 2" xfId="930"/>
    <cellStyle name="集計 4 4" xfId="931"/>
    <cellStyle name="集計 4 4 2" xfId="932"/>
    <cellStyle name="集計 4 5" xfId="933"/>
    <cellStyle name="集計 4 5 2" xfId="934"/>
    <cellStyle name="集計 4 6" xfId="935"/>
    <cellStyle name="集計 4 6 2" xfId="936"/>
    <cellStyle name="集計 4 7" xfId="937"/>
    <cellStyle name="集計 5" xfId="938"/>
    <cellStyle name="集計 6" xfId="939"/>
    <cellStyle name="集計 7" xfId="940"/>
    <cellStyle name="集計 8" xfId="941"/>
    <cellStyle name="集計 9" xfId="942"/>
    <cellStyle name="出力 2" xfId="943"/>
    <cellStyle name="出力 2 2" xfId="944"/>
    <cellStyle name="出力 2 2 2" xfId="945"/>
    <cellStyle name="出力 2 2 2 2" xfId="946"/>
    <cellStyle name="出力 2 2 2 2 2" xfId="947"/>
    <cellStyle name="出力 2 2 2 3" xfId="948"/>
    <cellStyle name="出力 2 2 2 3 2" xfId="949"/>
    <cellStyle name="出力 2 2 2 4" xfId="950"/>
    <cellStyle name="出力 2 2 2 4 2" xfId="951"/>
    <cellStyle name="出力 2 2 2 5" xfId="952"/>
    <cellStyle name="出力 2 2 2 5 2" xfId="953"/>
    <cellStyle name="出力 2 2 2 6" xfId="954"/>
    <cellStyle name="出力 2 2 2 6 2" xfId="955"/>
    <cellStyle name="出力 2 2 2 7" xfId="956"/>
    <cellStyle name="出力 2 2 3" xfId="957"/>
    <cellStyle name="出力 2 2 3 2" xfId="958"/>
    <cellStyle name="出力 2 3" xfId="959"/>
    <cellStyle name="出力 2 3 2" xfId="960"/>
    <cellStyle name="出力 2 3 2 2" xfId="961"/>
    <cellStyle name="出力 2 3 3" xfId="962"/>
    <cellStyle name="出力 2 3 3 2" xfId="963"/>
    <cellStyle name="出力 2 3 4" xfId="964"/>
    <cellStyle name="出力 2 3 4 2" xfId="965"/>
    <cellStyle name="出力 2 3 5" xfId="966"/>
    <cellStyle name="出力 2 3 5 2" xfId="967"/>
    <cellStyle name="出力 2 3 6" xfId="968"/>
    <cellStyle name="出力 2 3 6 2" xfId="969"/>
    <cellStyle name="出力 2 3 7" xfId="970"/>
    <cellStyle name="出力 2 4" xfId="971"/>
    <cellStyle name="出力 2 4 2" xfId="972"/>
    <cellStyle name="出力 3" xfId="973"/>
    <cellStyle name="出力 3 2" xfId="974"/>
    <cellStyle name="出力 3 2 2" xfId="975"/>
    <cellStyle name="出力 3 2 2 2" xfId="976"/>
    <cellStyle name="出力 3 2 3" xfId="977"/>
    <cellStyle name="出力 3 2 3 2" xfId="978"/>
    <cellStyle name="出力 3 2 4" xfId="979"/>
    <cellStyle name="出力 3 2 4 2" xfId="980"/>
    <cellStyle name="出力 3 2 5" xfId="981"/>
    <cellStyle name="出力 3 2 5 2" xfId="982"/>
    <cellStyle name="出力 3 2 6" xfId="983"/>
    <cellStyle name="出力 3 2 6 2" xfId="984"/>
    <cellStyle name="出力 3 2 7" xfId="985"/>
    <cellStyle name="出力 3 3" xfId="986"/>
    <cellStyle name="出力 3 3 2" xfId="987"/>
    <cellStyle name="出力 3 4" xfId="988"/>
    <cellStyle name="出力 4" xfId="989"/>
    <cellStyle name="出力 4 2" xfId="990"/>
    <cellStyle name="出力 4 2 2" xfId="991"/>
    <cellStyle name="出力 4 3" xfId="992"/>
    <cellStyle name="出力 4 3 2" xfId="993"/>
    <cellStyle name="出力 4 4" xfId="994"/>
    <cellStyle name="出力 4 4 2" xfId="995"/>
    <cellStyle name="出力 4 5" xfId="996"/>
    <cellStyle name="出力 4 5 2" xfId="997"/>
    <cellStyle name="出力 4 6" xfId="998"/>
    <cellStyle name="出力 4 6 2" xfId="999"/>
    <cellStyle name="出力 4 7" xfId="1000"/>
    <cellStyle name="出力 5" xfId="1001"/>
    <cellStyle name="出力 6" xfId="1002"/>
    <cellStyle name="出力 7" xfId="1003"/>
    <cellStyle name="出力 8" xfId="1004"/>
    <cellStyle name="出力 9" xfId="1005"/>
    <cellStyle name="人月" xfId="1006"/>
    <cellStyle name="人月 2" xfId="1941"/>
    <cellStyle name="人月 3" xfId="1940"/>
    <cellStyle name="説明文 2" xfId="1007"/>
    <cellStyle name="説明文 3" xfId="1008"/>
    <cellStyle name="説明文 4" xfId="1009"/>
    <cellStyle name="説明文 5" xfId="1010"/>
    <cellStyle name="説明文 6" xfId="1011"/>
    <cellStyle name="説明文 7" xfId="1012"/>
    <cellStyle name="説明文 8" xfId="1013"/>
    <cellStyle name="説明文 9" xfId="1014"/>
    <cellStyle name="脱浦 [0.00]_laroux" xfId="1015"/>
    <cellStyle name="脱浦_laroux" xfId="1016"/>
    <cellStyle name="通貨 [0.00" xfId="1017"/>
    <cellStyle name="通貨 [0.00 2" xfId="1018"/>
    <cellStyle name="通貨 [0.00 3" xfId="1019"/>
    <cellStyle name="通貨 [0.00 4" xfId="1020"/>
    <cellStyle name="通貨 [0.00 5" xfId="1021"/>
    <cellStyle name="通貨 [0.00 6" xfId="1022"/>
    <cellStyle name="通貨 2" xfId="1023"/>
    <cellStyle name="通貨 2 2" xfId="1024"/>
    <cellStyle name="通貨 2 2 2" xfId="1025"/>
    <cellStyle name="通貨 2 2 3" xfId="1026"/>
    <cellStyle name="通貨 2 3" xfId="1027"/>
    <cellStyle name="通貨 2 4" xfId="1028"/>
    <cellStyle name="通貨 2 5" xfId="1029"/>
    <cellStyle name="通貨 3" xfId="1030"/>
    <cellStyle name="入力 2" xfId="1031"/>
    <cellStyle name="入力 2 2" xfId="1032"/>
    <cellStyle name="入力 2 2 2" xfId="1033"/>
    <cellStyle name="入力 2 2 2 2" xfId="1034"/>
    <cellStyle name="入力 2 2 2 2 2" xfId="1035"/>
    <cellStyle name="入力 2 2 2 3" xfId="1036"/>
    <cellStyle name="入力 2 2 2 3 2" xfId="1037"/>
    <cellStyle name="入力 2 2 2 4" xfId="1038"/>
    <cellStyle name="入力 2 2 2 4 2" xfId="1039"/>
    <cellStyle name="入力 2 2 2 5" xfId="1040"/>
    <cellStyle name="入力 2 2 2 5 2" xfId="1041"/>
    <cellStyle name="入力 2 2 2 6" xfId="1042"/>
    <cellStyle name="入力 2 2 2 6 2" xfId="1043"/>
    <cellStyle name="入力 2 2 2 7" xfId="1044"/>
    <cellStyle name="入力 2 2 3" xfId="1045"/>
    <cellStyle name="入力 2 2 3 2" xfId="1046"/>
    <cellStyle name="入力 2 2 4" xfId="1047"/>
    <cellStyle name="入力 2 3" xfId="1048"/>
    <cellStyle name="入力 2 3 2" xfId="1049"/>
    <cellStyle name="入力 2 3 2 2" xfId="1050"/>
    <cellStyle name="入力 2 3 3" xfId="1051"/>
    <cellStyle name="入力 2 3 3 2" xfId="1052"/>
    <cellStyle name="入力 2 3 4" xfId="1053"/>
    <cellStyle name="入力 2 3 4 2" xfId="1054"/>
    <cellStyle name="入力 2 3 5" xfId="1055"/>
    <cellStyle name="入力 2 3 5 2" xfId="1056"/>
    <cellStyle name="入力 2 3 6" xfId="1057"/>
    <cellStyle name="入力 2 3 6 2" xfId="1058"/>
    <cellStyle name="入力 2 3 7" xfId="1059"/>
    <cellStyle name="入力 2 4" xfId="1060"/>
    <cellStyle name="入力 2 4 2" xfId="1061"/>
    <cellStyle name="入力 2 5" xfId="1062"/>
    <cellStyle name="入力 3" xfId="1063"/>
    <cellStyle name="入力 3 2" xfId="1064"/>
    <cellStyle name="入力 3 2 2" xfId="1065"/>
    <cellStyle name="入力 3 2 2 2" xfId="1066"/>
    <cellStyle name="入力 3 2 3" xfId="1067"/>
    <cellStyle name="入力 3 2 3 2" xfId="1068"/>
    <cellStyle name="入力 3 2 4" xfId="1069"/>
    <cellStyle name="入力 3 2 4 2" xfId="1070"/>
    <cellStyle name="入力 3 2 5" xfId="1071"/>
    <cellStyle name="入力 3 2 5 2" xfId="1072"/>
    <cellStyle name="入力 3 2 6" xfId="1073"/>
    <cellStyle name="入力 3 2 6 2" xfId="1074"/>
    <cellStyle name="入力 3 2 7" xfId="1075"/>
    <cellStyle name="入力 3 3" xfId="1076"/>
    <cellStyle name="入力 3 3 2" xfId="1077"/>
    <cellStyle name="入力 3 4" xfId="1078"/>
    <cellStyle name="入力 4" xfId="1079"/>
    <cellStyle name="入力 4 2" xfId="1080"/>
    <cellStyle name="入力 4 2 2" xfId="1081"/>
    <cellStyle name="入力 4 3" xfId="1082"/>
    <cellStyle name="入力 4 3 2" xfId="1083"/>
    <cellStyle name="入力 4 4" xfId="1084"/>
    <cellStyle name="入力 4 4 2" xfId="1085"/>
    <cellStyle name="入力 4 5" xfId="1086"/>
    <cellStyle name="入力 4 5 2" xfId="1087"/>
    <cellStyle name="入力 4 6" xfId="1088"/>
    <cellStyle name="入力 4 6 2" xfId="1089"/>
    <cellStyle name="入力 4 7" xfId="1090"/>
    <cellStyle name="入力 5" xfId="1091"/>
    <cellStyle name="入力 6" xfId="1092"/>
    <cellStyle name="入力 7" xfId="1093"/>
    <cellStyle name="入力 8" xfId="1094"/>
    <cellStyle name="入力 9" xfId="1095"/>
    <cellStyle builtinId="0" name="標準" xfId="0"/>
    <cellStyle name="標準 10" xfId="1096"/>
    <cellStyle name="標準 10 2" xfId="1097"/>
    <cellStyle name="標準 10 3" xfId="14"/>
    <cellStyle name="標準 10 4" xfId="1098"/>
    <cellStyle name="標準 10 5" xfId="1099"/>
    <cellStyle name="標準 100" xfId="1100"/>
    <cellStyle name="標準 100 2" xfId="1101"/>
    <cellStyle name="標準 100 2 2" xfId="1102"/>
    <cellStyle name="標準 100 2 2 2" xfId="1103"/>
    <cellStyle name="標準 100 2 2 3" xfId="1104"/>
    <cellStyle name="標準 100 2 2 4" xfId="1105"/>
    <cellStyle name="標準 100 2 3" xfId="1106"/>
    <cellStyle name="標準 100 2 4" xfId="1107"/>
    <cellStyle name="標準 100 2 5" xfId="1108"/>
    <cellStyle name="標準 100 3" xfId="1109"/>
    <cellStyle name="標準 100 3 2" xfId="1110"/>
    <cellStyle name="標準 100 3 3" xfId="1111"/>
    <cellStyle name="標準 100 3 4" xfId="1112"/>
    <cellStyle name="標準 100 4" xfId="1113"/>
    <cellStyle name="標準 100 5" xfId="1114"/>
    <cellStyle name="標準 100 6" xfId="1115"/>
    <cellStyle name="標準 101" xfId="1116"/>
    <cellStyle name="標準 102" xfId="1117"/>
    <cellStyle name="標準 102 2" xfId="1118"/>
    <cellStyle name="標準 102 2 2" xfId="1119"/>
    <cellStyle name="標準 102 2 3" xfId="1120"/>
    <cellStyle name="標準 102 2 4" xfId="1121"/>
    <cellStyle name="標準 102 3" xfId="1122"/>
    <cellStyle name="標準 102 4" xfId="1123"/>
    <cellStyle name="標準 102 5" xfId="1124"/>
    <cellStyle name="標準 103" xfId="1125"/>
    <cellStyle name="標準 104" xfId="1126"/>
    <cellStyle name="標準 104 2" xfId="1127"/>
    <cellStyle name="標準 104 3" xfId="1128"/>
    <cellStyle name="標準 104 4" xfId="1129"/>
    <cellStyle name="標準 105" xfId="1130"/>
    <cellStyle name="標準 106" xfId="1131"/>
    <cellStyle name="標準 107" xfId="1132"/>
    <cellStyle name="標準 108" xfId="1133"/>
    <cellStyle name="標準 109" xfId="1134"/>
    <cellStyle name="標準 11" xfId="1135"/>
    <cellStyle name="標準 11 2" xfId="1136"/>
    <cellStyle name="標準 11 3" xfId="1137"/>
    <cellStyle name="標準 110" xfId="1138"/>
    <cellStyle name="標準 111" xfId="1139"/>
    <cellStyle name="標準 112" xfId="1140"/>
    <cellStyle name="標準 113" xfId="1141"/>
    <cellStyle name="標準 114" xfId="1142"/>
    <cellStyle name="標準 115" xfId="1143"/>
    <cellStyle name="標準 116" xfId="1144"/>
    <cellStyle name="標準 117" xfId="1145"/>
    <cellStyle name="標準 118" xfId="1146"/>
    <cellStyle name="標準 119" xfId="1147"/>
    <cellStyle name="標準 12" xfId="1148"/>
    <cellStyle name="標準 12 2" xfId="1149"/>
    <cellStyle name="標準 12 2 2" xfId="1150"/>
    <cellStyle name="標準 12 2 3" xfId="1151"/>
    <cellStyle name="標準 12 3" xfId="1152"/>
    <cellStyle name="標準 12 3 2" xfId="1153"/>
    <cellStyle name="標準 12 3 3" xfId="1154"/>
    <cellStyle name="標準 120" xfId="1155"/>
    <cellStyle name="標準 121" xfId="1156"/>
    <cellStyle name="標準 122" xfId="1157"/>
    <cellStyle name="標準 123" xfId="1158"/>
    <cellStyle name="標準 124" xfId="1159"/>
    <cellStyle name="標準 125" xfId="1160"/>
    <cellStyle name="標準 126" xfId="1161"/>
    <cellStyle name="標準 127" xfId="1162"/>
    <cellStyle name="標準 128" xfId="1163"/>
    <cellStyle name="標準 129" xfId="1164"/>
    <cellStyle name="標準 13" xfId="1165"/>
    <cellStyle name="標準 13 2" xfId="1166"/>
    <cellStyle name="標準 13 3" xfId="1167"/>
    <cellStyle name="標準 13 4" xfId="1168"/>
    <cellStyle name="標準 13 5" xfId="1169"/>
    <cellStyle name="標準 130" xfId="1170"/>
    <cellStyle name="標準 131" xfId="1171"/>
    <cellStyle name="標準 132" xfId="1937"/>
    <cellStyle name="標準 132 2" xfId="1943"/>
    <cellStyle name="標準 133" xfId="1944"/>
    <cellStyle name="標準 134" xfId="1946"/>
    <cellStyle name="標準 136" xfId="1172"/>
    <cellStyle name="標準 14" xfId="1173"/>
    <cellStyle name="標準 14 2" xfId="1174"/>
    <cellStyle name="標準 14 2 2" xfId="1175"/>
    <cellStyle name="標準 14 2 3" xfId="1176"/>
    <cellStyle name="標準 14 3" xfId="1177"/>
    <cellStyle name="標準 14 4" xfId="1178"/>
    <cellStyle name="標準 15" xfId="1179"/>
    <cellStyle name="標準 15 2" xfId="1180"/>
    <cellStyle name="標準 15 2 2" xfId="1181"/>
    <cellStyle name="標準 15 2 3" xfId="1182"/>
    <cellStyle name="標準 15 3" xfId="1183"/>
    <cellStyle name="標準 15 4" xfId="1184"/>
    <cellStyle name="標準 15 5" xfId="1185"/>
    <cellStyle name="標準 15 6" xfId="1186"/>
    <cellStyle name="標準 16" xfId="1187"/>
    <cellStyle name="標準 16 2" xfId="1188"/>
    <cellStyle name="標準 16 2 2" xfId="1189"/>
    <cellStyle name="標準 16 2 3" xfId="1190"/>
    <cellStyle name="標準 16 3" xfId="1191"/>
    <cellStyle name="標準 16 4" xfId="1192"/>
    <cellStyle name="標準 16 5" xfId="1193"/>
    <cellStyle name="標準 17" xfId="1194"/>
    <cellStyle name="標準 17 2" xfId="1195"/>
    <cellStyle name="標準 17 2 2" xfId="1196"/>
    <cellStyle name="標準 17 2 3" xfId="1197"/>
    <cellStyle name="標準 17 3" xfId="1198"/>
    <cellStyle name="標準 17 4" xfId="1199"/>
    <cellStyle name="標準 17 5" xfId="1200"/>
    <cellStyle name="標準 18" xfId="1201"/>
    <cellStyle name="標準 18 2" xfId="1202"/>
    <cellStyle name="標準 18 2 2" xfId="1203"/>
    <cellStyle name="標準 18 2 3" xfId="1204"/>
    <cellStyle name="標準 18 2 4" xfId="1205"/>
    <cellStyle name="標準 18 3" xfId="1206"/>
    <cellStyle name="標準 18 4" xfId="1207"/>
    <cellStyle name="標準 18 5" xfId="1208"/>
    <cellStyle name="標準 18 6" xfId="1209"/>
    <cellStyle name="標準 19" xfId="1210"/>
    <cellStyle name="標準 19 2" xfId="1211"/>
    <cellStyle name="標準 19 3" xfId="1212"/>
    <cellStyle name="標準 2" xfId="9"/>
    <cellStyle name="標準 2 10" xfId="1213"/>
    <cellStyle name="標準 2 11" xfId="1214"/>
    <cellStyle name="標準 2 12" xfId="1215"/>
    <cellStyle name="標準 2 13" xfId="1216"/>
    <cellStyle name="標準 2 2" xfId="10"/>
    <cellStyle name="標準 2 2 2" xfId="1217"/>
    <cellStyle name="標準 2 2 2 2" xfId="1218"/>
    <cellStyle name="標準 2 2 2 2 2" xfId="1219"/>
    <cellStyle name="標準 2 2 2 2 3" xfId="1220"/>
    <cellStyle name="標準 2 2 2 3" xfId="1221"/>
    <cellStyle name="標準 2 2 3" xfId="1222"/>
    <cellStyle name="標準 2 2 3 2" xfId="1223"/>
    <cellStyle name="標準 2 2 3 3" xfId="1224"/>
    <cellStyle name="標準 2 2 4" xfId="1225"/>
    <cellStyle name="標準 2 2 4 2" xfId="1226"/>
    <cellStyle name="標準 2 2 4 3" xfId="1227"/>
    <cellStyle name="標準 2 2 5" xfId="1228"/>
    <cellStyle name="標準 2 2 5 2" xfId="1229"/>
    <cellStyle name="標準 2 2 5 3" xfId="1230"/>
    <cellStyle name="標準 2 2 6" xfId="1231"/>
    <cellStyle name="標準 2 2 6 2" xfId="1232"/>
    <cellStyle name="標準 2 2 6 3" xfId="1233"/>
    <cellStyle name="標準 2 2 7" xfId="1234"/>
    <cellStyle name="標準 2 2 8" xfId="1235"/>
    <cellStyle name="標準 2 2_(別紙1)参加者テスト仕様書(JPN)_ver1.81" xfId="1236"/>
    <cellStyle name="標準 2 3" xfId="13"/>
    <cellStyle name="標準 2 3 2" xfId="1237"/>
    <cellStyle name="標準 2 3 2 2" xfId="1238"/>
    <cellStyle name="標準 2 3 3" xfId="1239"/>
    <cellStyle name="標準 2 3 3 2" xfId="1240"/>
    <cellStyle name="標準 2 3 3 3" xfId="1241"/>
    <cellStyle name="標準 2 3 4" xfId="1242"/>
    <cellStyle name="標準 2 4" xfId="1243"/>
    <cellStyle name="標準 2 4 2" xfId="1244"/>
    <cellStyle name="標準 2 4 2 2" xfId="1245"/>
    <cellStyle name="標準 2 4 3" xfId="1246"/>
    <cellStyle name="標準 2 5" xfId="1247"/>
    <cellStyle name="標準 2 5 2" xfId="1248"/>
    <cellStyle name="標準 2 5 3" xfId="1249"/>
    <cellStyle name="標準 2 6" xfId="1250"/>
    <cellStyle name="標準 2 6 2" xfId="1251"/>
    <cellStyle name="標準 2 6 3" xfId="1252"/>
    <cellStyle name="標準 2 6 4" xfId="1253"/>
    <cellStyle name="標準 2 7" xfId="1254"/>
    <cellStyle name="標準 2 7 2" xfId="1255"/>
    <cellStyle name="標準 2 8" xfId="1256"/>
    <cellStyle name="標準 2 8 2" xfId="1257"/>
    <cellStyle name="標準 2 9" xfId="1258"/>
    <cellStyle name="標準 2_(別紙1)参加者テスト仕様書(JPN)_ver1.81" xfId="1259"/>
    <cellStyle name="標準 20" xfId="1260"/>
    <cellStyle name="標準 20 2" xfId="1261"/>
    <cellStyle name="標準 20 3" xfId="1262"/>
    <cellStyle name="標準 20 4" xfId="1263"/>
    <cellStyle name="標準 20 5" xfId="1264"/>
    <cellStyle name="標準 21" xfId="1265"/>
    <cellStyle name="標準 21 2" xfId="1266"/>
    <cellStyle name="標準 21 2 2" xfId="1267"/>
    <cellStyle name="標準 21 3" xfId="1268"/>
    <cellStyle name="標準 21 3 2" xfId="1269"/>
    <cellStyle name="標準 21 4" xfId="1270"/>
    <cellStyle name="標準 21 5" xfId="1271"/>
    <cellStyle name="標準 22" xfId="1272"/>
    <cellStyle name="標準 22 2" xfId="1273"/>
    <cellStyle name="標準 22 3" xfId="1274"/>
    <cellStyle name="標準 23" xfId="1275"/>
    <cellStyle name="標準 23 2" xfId="1276"/>
    <cellStyle name="標準 23 3" xfId="1277"/>
    <cellStyle name="標準 24" xfId="1278"/>
    <cellStyle name="標準 24 2" xfId="1279"/>
    <cellStyle name="標準 24 3" xfId="1280"/>
    <cellStyle name="標準 25" xfId="1281"/>
    <cellStyle name="標準 26" xfId="1282"/>
    <cellStyle name="標準 27" xfId="1283"/>
    <cellStyle name="標準 28" xfId="1284"/>
    <cellStyle name="標準 29" xfId="1285"/>
    <cellStyle name="標準 3" xfId="11"/>
    <cellStyle name="標準 3 10" xfId="1286"/>
    <cellStyle name="標準 3 11" xfId="1287"/>
    <cellStyle name="標準 3 2" xfId="1288"/>
    <cellStyle name="標準 3 2 2" xfId="1289"/>
    <cellStyle name="標準 3 2 2 2" xfId="1290"/>
    <cellStyle name="標準 3 2 2 3" xfId="1291"/>
    <cellStyle name="標準 3 2 3" xfId="1292"/>
    <cellStyle name="標準 3 2 3 2" xfId="1293"/>
    <cellStyle name="標準 3 2 3 3" xfId="1294"/>
    <cellStyle name="標準 3 2 4" xfId="1295"/>
    <cellStyle name="標準 3 2 5" xfId="1296"/>
    <cellStyle name="標準 3 3" xfId="1297"/>
    <cellStyle name="標準 3 4" xfId="1298"/>
    <cellStyle name="標準 3 4 2" xfId="1299"/>
    <cellStyle name="標準 3 4 3" xfId="1300"/>
    <cellStyle name="標準 3 5" xfId="1301"/>
    <cellStyle name="標準 3 5 2" xfId="1302"/>
    <cellStyle name="標準 3 5 3" xfId="1303"/>
    <cellStyle name="標準 3 6" xfId="1304"/>
    <cellStyle name="標準 3 6 2" xfId="1305"/>
    <cellStyle name="標準 3 7" xfId="1306"/>
    <cellStyle name="標準 3 8" xfId="1307"/>
    <cellStyle name="標準 3 9" xfId="1308"/>
    <cellStyle name="標準 3_【Quick取得データ配信ツール(仮)】課題管理表（EUC）_20121210" xfId="1309"/>
    <cellStyle name="標準 30" xfId="1310"/>
    <cellStyle name="標準 31" xfId="1311"/>
    <cellStyle name="標準 31 2" xfId="1312"/>
    <cellStyle name="標準 31 3" xfId="1313"/>
    <cellStyle name="標準 32" xfId="1314"/>
    <cellStyle name="標準 32 2" xfId="1315"/>
    <cellStyle name="標準 32 3" xfId="1316"/>
    <cellStyle name="標準 33" xfId="1317"/>
    <cellStyle name="標準 33 2" xfId="1318"/>
    <cellStyle name="標準 33 3" xfId="1319"/>
    <cellStyle name="標準 34" xfId="1320"/>
    <cellStyle name="標準 34 2" xfId="1321"/>
    <cellStyle name="標準 34 3" xfId="1322"/>
    <cellStyle name="標準 35" xfId="1323"/>
    <cellStyle name="標準 35 2" xfId="1324"/>
    <cellStyle name="標準 35 3" xfId="1325"/>
    <cellStyle name="標準 36" xfId="1326"/>
    <cellStyle name="標準 36 2" xfId="1327"/>
    <cellStyle name="標準 36 3" xfId="1328"/>
    <cellStyle name="標準 37" xfId="1329"/>
    <cellStyle name="標準 37 2" xfId="1330"/>
    <cellStyle name="標準 37 3" xfId="1331"/>
    <cellStyle name="標準 38" xfId="1332"/>
    <cellStyle name="標準 39" xfId="1333"/>
    <cellStyle name="標準 39 2" xfId="1334"/>
    <cellStyle name="標準 39 3" xfId="1335"/>
    <cellStyle name="標準 4" xfId="16"/>
    <cellStyle name="標準 4 2" xfId="1336"/>
    <cellStyle name="標準 4 2 2" xfId="1337"/>
    <cellStyle name="標準 4 2 2 2" xfId="1338"/>
    <cellStyle name="標準 4 2 2 3" xfId="1339"/>
    <cellStyle name="標準 4 2 3" xfId="1340"/>
    <cellStyle name="標準 4 3" xfId="1341"/>
    <cellStyle name="標準 4 3 2" xfId="1342"/>
    <cellStyle name="標準 4 3 3" xfId="1343"/>
    <cellStyle name="標準 4 4" xfId="1344"/>
    <cellStyle name="標準 4 4 2" xfId="1345"/>
    <cellStyle name="標準 4 4 3" xfId="1346"/>
    <cellStyle name="標準 4 5" xfId="1347"/>
    <cellStyle name="標準 4 6" xfId="1348"/>
    <cellStyle name="標準 4 7" xfId="1942"/>
    <cellStyle name="標準 4_20121011__1_F⇒O_【証拠金１本化】課題管理（清算）" xfId="1349"/>
    <cellStyle name="標準 40" xfId="1350"/>
    <cellStyle name="標準 41" xfId="1351"/>
    <cellStyle name="標準 42" xfId="1352"/>
    <cellStyle name="標準 43" xfId="1353"/>
    <cellStyle name="標準 44" xfId="1354"/>
    <cellStyle name="標準 45" xfId="1355"/>
    <cellStyle name="標準 46" xfId="1356"/>
    <cellStyle name="標準 47" xfId="1357"/>
    <cellStyle name="標準 48" xfId="1358"/>
    <cellStyle name="標準 49" xfId="1359"/>
    <cellStyle name="標準 5" xfId="1360"/>
    <cellStyle name="標準 5 2" xfId="1361"/>
    <cellStyle name="標準 5 2 2" xfId="1362"/>
    <cellStyle name="標準 5 2 2 2" xfId="15"/>
    <cellStyle name="標準 5 2 2 3" xfId="1363"/>
    <cellStyle name="標準 5 2 3" xfId="1364"/>
    <cellStyle name="標準 5 2 3 2" xfId="1365"/>
    <cellStyle name="標準 5 2 3 3" xfId="1366"/>
    <cellStyle name="標準 5 3" xfId="1367"/>
    <cellStyle name="標準 5 4" xfId="1368"/>
    <cellStyle name="標準 5 4 2" xfId="1369"/>
    <cellStyle name="標準 5_バックアップセンタ_切替テストスケジュール_20120406~10" xfId="1370"/>
    <cellStyle name="標準 50" xfId="1371"/>
    <cellStyle name="標準 51" xfId="1372"/>
    <cellStyle name="標準 52" xfId="1373"/>
    <cellStyle name="標準 53" xfId="1374"/>
    <cellStyle name="標準 54" xfId="1375"/>
    <cellStyle name="標準 55" xfId="1376"/>
    <cellStyle name="標準 56" xfId="1377"/>
    <cellStyle name="標準 57" xfId="1378"/>
    <cellStyle name="標準 58" xfId="1379"/>
    <cellStyle name="標準 59" xfId="1380"/>
    <cellStyle name="標準 6" xfId="1381"/>
    <cellStyle name="標準 6 2" xfId="1382"/>
    <cellStyle name="標準 6 2 2" xfId="1383"/>
    <cellStyle name="標準 6 2 3" xfId="1384"/>
    <cellStyle name="標準 6 2 4" xfId="1385"/>
    <cellStyle name="標準 6 3" xfId="1386"/>
    <cellStyle name="標準 6_バックアップセンタ_切替テストスケジュール_20120406~10" xfId="1387"/>
    <cellStyle name="標準 60" xfId="1388"/>
    <cellStyle name="標準 61" xfId="1389"/>
    <cellStyle name="標準 62" xfId="1390"/>
    <cellStyle name="標準 63" xfId="1391"/>
    <cellStyle name="標準 64" xfId="1392"/>
    <cellStyle name="標準 65" xfId="1393"/>
    <cellStyle name="標準 66" xfId="1394"/>
    <cellStyle name="標準 67" xfId="1395"/>
    <cellStyle name="標準 68" xfId="1396"/>
    <cellStyle name="標準 69" xfId="1397"/>
    <cellStyle name="標準 69 2" xfId="1398"/>
    <cellStyle name="標準 69 2 2" xfId="1399"/>
    <cellStyle name="標準 69 2 2 2" xfId="1400"/>
    <cellStyle name="標準 69 2 2 3" xfId="1401"/>
    <cellStyle name="標準 69 2 2 4" xfId="1402"/>
    <cellStyle name="標準 69 2 3" xfId="1403"/>
    <cellStyle name="標準 69 2 4" xfId="1404"/>
    <cellStyle name="標準 69 2 5" xfId="1405"/>
    <cellStyle name="標準 69 3" xfId="1406"/>
    <cellStyle name="標準 69 3 2" xfId="1407"/>
    <cellStyle name="標準 69 3 3" xfId="1408"/>
    <cellStyle name="標準 69 3 4" xfId="1409"/>
    <cellStyle name="標準 69 4" xfId="1410"/>
    <cellStyle name="標準 69 5" xfId="1411"/>
    <cellStyle name="標準 69 6" xfId="1412"/>
    <cellStyle name="標準 69 7" xfId="1413"/>
    <cellStyle name="標準 69 8" xfId="1414"/>
    <cellStyle name="標準 7" xfId="1415"/>
    <cellStyle name="標準 7 2" xfId="1416"/>
    <cellStyle name="標準 7 2 2" xfId="1417"/>
    <cellStyle name="標準 7 2 3" xfId="1418"/>
    <cellStyle name="標準 7 3" xfId="1419"/>
    <cellStyle name="標準 7 3 2" xfId="1420"/>
    <cellStyle name="標準 7 3 3" xfId="1421"/>
    <cellStyle name="標準 7 4" xfId="1422"/>
    <cellStyle name="標準 7 4 2" xfId="1423"/>
    <cellStyle name="標準 7 4 3" xfId="1424"/>
    <cellStyle name="標準 7 5" xfId="1425"/>
    <cellStyle name="標準 70" xfId="1426"/>
    <cellStyle name="標準 70 2" xfId="1427"/>
    <cellStyle name="標準 70 2 2" xfId="1428"/>
    <cellStyle name="標準 70 2 2 2" xfId="1429"/>
    <cellStyle name="標準 70 2 2 3" xfId="1430"/>
    <cellStyle name="標準 70 2 2 4" xfId="1431"/>
    <cellStyle name="標準 70 2 3" xfId="1432"/>
    <cellStyle name="標準 70 2 4" xfId="1433"/>
    <cellStyle name="標準 70 2 5" xfId="1434"/>
    <cellStyle name="標準 70 3" xfId="1435"/>
    <cellStyle name="標準 70 3 2" xfId="1436"/>
    <cellStyle name="標準 70 3 3" xfId="1437"/>
    <cellStyle name="標準 70 3 4" xfId="1438"/>
    <cellStyle name="標準 70 4" xfId="1439"/>
    <cellStyle name="標準 70 5" xfId="1440"/>
    <cellStyle name="標準 70 6" xfId="1441"/>
    <cellStyle name="標準 70 7" xfId="1442"/>
    <cellStyle name="標準 70 8" xfId="1443"/>
    <cellStyle name="標準 71" xfId="1444"/>
    <cellStyle name="標準 71 2" xfId="1445"/>
    <cellStyle name="標準 71 2 2" xfId="1446"/>
    <cellStyle name="標準 71 2 2 2" xfId="1447"/>
    <cellStyle name="標準 71 2 2 3" xfId="1448"/>
    <cellStyle name="標準 71 2 2 4" xfId="1449"/>
    <cellStyle name="標準 71 2 3" xfId="1450"/>
    <cellStyle name="標準 71 2 4" xfId="1451"/>
    <cellStyle name="標準 71 2 5" xfId="1452"/>
    <cellStyle name="標準 71 3" xfId="1453"/>
    <cellStyle name="標準 71 3 2" xfId="1454"/>
    <cellStyle name="標準 71 3 3" xfId="1455"/>
    <cellStyle name="標準 71 3 4" xfId="1456"/>
    <cellStyle name="標準 71 4" xfId="1457"/>
    <cellStyle name="標準 71 5" xfId="1458"/>
    <cellStyle name="標準 71 6" xfId="1459"/>
    <cellStyle name="標準 71 7" xfId="1460"/>
    <cellStyle name="標準 71 8" xfId="1461"/>
    <cellStyle name="標準 72" xfId="1462"/>
    <cellStyle name="標準 72 2" xfId="1463"/>
    <cellStyle name="標準 72 2 2" xfId="1464"/>
    <cellStyle name="標準 72 2 2 2" xfId="1465"/>
    <cellStyle name="標準 72 2 2 3" xfId="1466"/>
    <cellStyle name="標準 72 2 2 4" xfId="1467"/>
    <cellStyle name="標準 72 2 3" xfId="1468"/>
    <cellStyle name="標準 72 2 4" xfId="1469"/>
    <cellStyle name="標準 72 2 5" xfId="1470"/>
    <cellStyle name="標準 72 3" xfId="1471"/>
    <cellStyle name="標準 72 3 2" xfId="1472"/>
    <cellStyle name="標準 72 3 3" xfId="1473"/>
    <cellStyle name="標準 72 3 4" xfId="1474"/>
    <cellStyle name="標準 72 4" xfId="1475"/>
    <cellStyle name="標準 72 5" xfId="1476"/>
    <cellStyle name="標準 72 6" xfId="1477"/>
    <cellStyle name="標準 72 7" xfId="1478"/>
    <cellStyle name="標準 72 8" xfId="1479"/>
    <cellStyle name="標準 73" xfId="1480"/>
    <cellStyle name="標準 73 2" xfId="1481"/>
    <cellStyle name="標準 73 2 2" xfId="1482"/>
    <cellStyle name="標準 73 2 2 2" xfId="1483"/>
    <cellStyle name="標準 73 2 2 3" xfId="1484"/>
    <cellStyle name="標準 73 2 2 4" xfId="1485"/>
    <cellStyle name="標準 73 2 3" xfId="1486"/>
    <cellStyle name="標準 73 2 4" xfId="1487"/>
    <cellStyle name="標準 73 2 5" xfId="1488"/>
    <cellStyle name="標準 73 3" xfId="1489"/>
    <cellStyle name="標準 73 3 2" xfId="1490"/>
    <cellStyle name="標準 73 3 3" xfId="1491"/>
    <cellStyle name="標準 73 3 4" xfId="1492"/>
    <cellStyle name="標準 73 4" xfId="1493"/>
    <cellStyle name="標準 73 5" xfId="1494"/>
    <cellStyle name="標準 73 6" xfId="1495"/>
    <cellStyle name="標準 74" xfId="1496"/>
    <cellStyle name="標準 74 2" xfId="1497"/>
    <cellStyle name="標準 74 2 2" xfId="1498"/>
    <cellStyle name="標準 74 2 2 2" xfId="1499"/>
    <cellStyle name="標準 74 2 2 3" xfId="1500"/>
    <cellStyle name="標準 74 2 2 4" xfId="1501"/>
    <cellStyle name="標準 74 2 3" xfId="1502"/>
    <cellStyle name="標準 74 2 4" xfId="1503"/>
    <cellStyle name="標準 74 2 5" xfId="1504"/>
    <cellStyle name="標準 74 3" xfId="1505"/>
    <cellStyle name="標準 74 3 2" xfId="1506"/>
    <cellStyle name="標準 74 3 3" xfId="1507"/>
    <cellStyle name="標準 74 3 4" xfId="1508"/>
    <cellStyle name="標準 74 4" xfId="1509"/>
    <cellStyle name="標準 74 5" xfId="1510"/>
    <cellStyle name="標準 74 6" xfId="1511"/>
    <cellStyle name="標準 75" xfId="1512"/>
    <cellStyle name="標準 75 2" xfId="1513"/>
    <cellStyle name="標準 75 2 2" xfId="1514"/>
    <cellStyle name="標準 75 2 2 2" xfId="1515"/>
    <cellStyle name="標準 75 2 2 3" xfId="1516"/>
    <cellStyle name="標準 75 2 2 4" xfId="1517"/>
    <cellStyle name="標準 75 2 3" xfId="1518"/>
    <cellStyle name="標準 75 2 4" xfId="1519"/>
    <cellStyle name="標準 75 2 5" xfId="1520"/>
    <cellStyle name="標準 75 3" xfId="1521"/>
    <cellStyle name="標準 75 3 2" xfId="1522"/>
    <cellStyle name="標準 75 3 3" xfId="1523"/>
    <cellStyle name="標準 75 3 4" xfId="1524"/>
    <cellStyle name="標準 75 4" xfId="1525"/>
    <cellStyle name="標準 75 5" xfId="1526"/>
    <cellStyle name="標準 75 6" xfId="1527"/>
    <cellStyle name="標準 76" xfId="1528"/>
    <cellStyle name="標準 76 2" xfId="1529"/>
    <cellStyle name="標準 76 2 2" xfId="1530"/>
    <cellStyle name="標準 76 2 2 2" xfId="1531"/>
    <cellStyle name="標準 76 2 2 3" xfId="1532"/>
    <cellStyle name="標準 76 2 2 4" xfId="1533"/>
    <cellStyle name="標準 76 2 3" xfId="1534"/>
    <cellStyle name="標準 76 2 4" xfId="1535"/>
    <cellStyle name="標準 76 2 5" xfId="1536"/>
    <cellStyle name="標準 76 3" xfId="1537"/>
    <cellStyle name="標準 76 3 2" xfId="1538"/>
    <cellStyle name="標準 76 3 3" xfId="1539"/>
    <cellStyle name="標準 76 3 4" xfId="1540"/>
    <cellStyle name="標準 76 4" xfId="1541"/>
    <cellStyle name="標準 76 5" xfId="1542"/>
    <cellStyle name="標準 76 6" xfId="1543"/>
    <cellStyle name="標準 77" xfId="1544"/>
    <cellStyle name="標準 77 2" xfId="1545"/>
    <cellStyle name="標準 77 2 2" xfId="1546"/>
    <cellStyle name="標準 77 2 2 2" xfId="1547"/>
    <cellStyle name="標準 77 2 2 3" xfId="1548"/>
    <cellStyle name="標準 77 2 2 4" xfId="1549"/>
    <cellStyle name="標準 77 2 3" xfId="1550"/>
    <cellStyle name="標準 77 2 4" xfId="1551"/>
    <cellStyle name="標準 77 2 5" xfId="1552"/>
    <cellStyle name="標準 77 3" xfId="1553"/>
    <cellStyle name="標準 77 3 2" xfId="1554"/>
    <cellStyle name="標準 77 3 3" xfId="1555"/>
    <cellStyle name="標準 77 3 4" xfId="1556"/>
    <cellStyle name="標準 77 4" xfId="1557"/>
    <cellStyle name="標準 77 5" xfId="1558"/>
    <cellStyle name="標準 77 6" xfId="1559"/>
    <cellStyle name="標準 78" xfId="1560"/>
    <cellStyle name="標準 78 2" xfId="1561"/>
    <cellStyle name="標準 78 2 2" xfId="1562"/>
    <cellStyle name="標準 78 2 2 2" xfId="1563"/>
    <cellStyle name="標準 78 2 2 3" xfId="1564"/>
    <cellStyle name="標準 78 2 2 4" xfId="1565"/>
    <cellStyle name="標準 78 2 3" xfId="1566"/>
    <cellStyle name="標準 78 2 4" xfId="1567"/>
    <cellStyle name="標準 78 2 5" xfId="1568"/>
    <cellStyle name="標準 78 3" xfId="1569"/>
    <cellStyle name="標準 78 3 2" xfId="1570"/>
    <cellStyle name="標準 78 3 3" xfId="1571"/>
    <cellStyle name="標準 78 3 4" xfId="1572"/>
    <cellStyle name="標準 78 4" xfId="1573"/>
    <cellStyle name="標準 78 5" xfId="1574"/>
    <cellStyle name="標準 78 6" xfId="1575"/>
    <cellStyle name="標準 79" xfId="1576"/>
    <cellStyle name="標準 79 2" xfId="1577"/>
    <cellStyle name="標準 79 2 2" xfId="1578"/>
    <cellStyle name="標準 79 2 2 2" xfId="1579"/>
    <cellStyle name="標準 79 2 2 3" xfId="1580"/>
    <cellStyle name="標準 79 2 2 4" xfId="1581"/>
    <cellStyle name="標準 79 2 3" xfId="1582"/>
    <cellStyle name="標準 79 2 4" xfId="1583"/>
    <cellStyle name="標準 79 2 5" xfId="1584"/>
    <cellStyle name="標準 79 3" xfId="1585"/>
    <cellStyle name="標準 79 3 2" xfId="1586"/>
    <cellStyle name="標準 79 3 3" xfId="1587"/>
    <cellStyle name="標準 79 3 4" xfId="1588"/>
    <cellStyle name="標準 79 4" xfId="1589"/>
    <cellStyle name="標準 79 5" xfId="1590"/>
    <cellStyle name="標準 79 6" xfId="1591"/>
    <cellStyle name="標準 8" xfId="1592"/>
    <cellStyle name="標準 8 2" xfId="1593"/>
    <cellStyle name="標準 8 3" xfId="1594"/>
    <cellStyle name="標準 8 4" xfId="1595"/>
    <cellStyle name="標準 8 5" xfId="1596"/>
    <cellStyle name="標準 8 6" xfId="1597"/>
    <cellStyle name="標準 80" xfId="1598"/>
    <cellStyle name="標準 80 2" xfId="1599"/>
    <cellStyle name="標準 80 2 2" xfId="1600"/>
    <cellStyle name="標準 80 2 2 2" xfId="1601"/>
    <cellStyle name="標準 80 2 2 3" xfId="1602"/>
    <cellStyle name="標準 80 2 2 4" xfId="1603"/>
    <cellStyle name="標準 80 2 3" xfId="1604"/>
    <cellStyle name="標準 80 2 4" xfId="1605"/>
    <cellStyle name="標準 80 2 5" xfId="1606"/>
    <cellStyle name="標準 80 3" xfId="1607"/>
    <cellStyle name="標準 80 3 2" xfId="1608"/>
    <cellStyle name="標準 80 3 3" xfId="1609"/>
    <cellStyle name="標準 80 3 4" xfId="1610"/>
    <cellStyle name="標準 80 4" xfId="1611"/>
    <cellStyle name="標準 80 5" xfId="1612"/>
    <cellStyle name="標準 80 6" xfId="1613"/>
    <cellStyle name="標準 81" xfId="1614"/>
    <cellStyle name="標準 81 2" xfId="1615"/>
    <cellStyle name="標準 81 2 2" xfId="1616"/>
    <cellStyle name="標準 81 2 2 2" xfId="1617"/>
    <cellStyle name="標準 81 2 2 3" xfId="1618"/>
    <cellStyle name="標準 81 2 2 4" xfId="1619"/>
    <cellStyle name="標準 81 2 3" xfId="1620"/>
    <cellStyle name="標準 81 2 4" xfId="1621"/>
    <cellStyle name="標準 81 2 5" xfId="1622"/>
    <cellStyle name="標準 81 3" xfId="1623"/>
    <cellStyle name="標準 81 3 2" xfId="1624"/>
    <cellStyle name="標準 81 3 3" xfId="1625"/>
    <cellStyle name="標準 81 3 4" xfId="1626"/>
    <cellStyle name="標準 81 4" xfId="1627"/>
    <cellStyle name="標準 81 5" xfId="1628"/>
    <cellStyle name="標準 81 6" xfId="1629"/>
    <cellStyle name="標準 82" xfId="1630"/>
    <cellStyle name="標準 82 2" xfId="1631"/>
    <cellStyle name="標準 82 2 2" xfId="1632"/>
    <cellStyle name="標準 82 2 2 2" xfId="1633"/>
    <cellStyle name="標準 82 2 2 3" xfId="1634"/>
    <cellStyle name="標準 82 2 2 4" xfId="1635"/>
    <cellStyle name="標準 82 2 3" xfId="1636"/>
    <cellStyle name="標準 82 2 4" xfId="1637"/>
    <cellStyle name="標準 82 2 5" xfId="1638"/>
    <cellStyle name="標準 82 3" xfId="1639"/>
    <cellStyle name="標準 82 3 2" xfId="1640"/>
    <cellStyle name="標準 82 3 3" xfId="1641"/>
    <cellStyle name="標準 82 3 4" xfId="1642"/>
    <cellStyle name="標準 82 4" xfId="1643"/>
    <cellStyle name="標準 82 5" xfId="1644"/>
    <cellStyle name="標準 82 6" xfId="1645"/>
    <cellStyle name="標準 83" xfId="1646"/>
    <cellStyle name="標準 83 2" xfId="1647"/>
    <cellStyle name="標準 83 2 2" xfId="1648"/>
    <cellStyle name="標準 83 2 2 2" xfId="1649"/>
    <cellStyle name="標準 83 2 2 3" xfId="1650"/>
    <cellStyle name="標準 83 2 2 4" xfId="1651"/>
    <cellStyle name="標準 83 2 3" xfId="1652"/>
    <cellStyle name="標準 83 2 4" xfId="1653"/>
    <cellStyle name="標準 83 2 5" xfId="1654"/>
    <cellStyle name="標準 83 3" xfId="1655"/>
    <cellStyle name="標準 83 3 2" xfId="1656"/>
    <cellStyle name="標準 83 3 3" xfId="1657"/>
    <cellStyle name="標準 83 3 4" xfId="1658"/>
    <cellStyle name="標準 83 4" xfId="1659"/>
    <cellStyle name="標準 83 5" xfId="1660"/>
    <cellStyle name="標準 83 6" xfId="1661"/>
    <cellStyle name="標準 84" xfId="1662"/>
    <cellStyle name="標準 84 2" xfId="1663"/>
    <cellStyle name="標準 84 2 2" xfId="1664"/>
    <cellStyle name="標準 84 2 2 2" xfId="1665"/>
    <cellStyle name="標準 84 2 2 3" xfId="1666"/>
    <cellStyle name="標準 84 2 2 4" xfId="1667"/>
    <cellStyle name="標準 84 2 3" xfId="1668"/>
    <cellStyle name="標準 84 2 4" xfId="1669"/>
    <cellStyle name="標準 84 2 5" xfId="1670"/>
    <cellStyle name="標準 84 3" xfId="1671"/>
    <cellStyle name="標準 84 3 2" xfId="1672"/>
    <cellStyle name="標準 84 3 3" xfId="1673"/>
    <cellStyle name="標準 84 3 4" xfId="1674"/>
    <cellStyle name="標準 84 4" xfId="1675"/>
    <cellStyle name="標準 84 5" xfId="1676"/>
    <cellStyle name="標準 84 6" xfId="1677"/>
    <cellStyle name="標準 85" xfId="1678"/>
    <cellStyle name="標準 85 2" xfId="1679"/>
    <cellStyle name="標準 85 2 2" xfId="1680"/>
    <cellStyle name="標準 85 2 2 2" xfId="1681"/>
    <cellStyle name="標準 85 2 2 3" xfId="1682"/>
    <cellStyle name="標準 85 2 2 4" xfId="1683"/>
    <cellStyle name="標準 85 2 3" xfId="1684"/>
    <cellStyle name="標準 85 2 4" xfId="1685"/>
    <cellStyle name="標準 85 2 5" xfId="1686"/>
    <cellStyle name="標準 85 3" xfId="1687"/>
    <cellStyle name="標準 85 3 2" xfId="1688"/>
    <cellStyle name="標準 85 3 3" xfId="1689"/>
    <cellStyle name="標準 85 3 4" xfId="1690"/>
    <cellStyle name="標準 85 4" xfId="1691"/>
    <cellStyle name="標準 85 5" xfId="1692"/>
    <cellStyle name="標準 85 6" xfId="1693"/>
    <cellStyle name="標準 86" xfId="1694"/>
    <cellStyle name="標準 86 2" xfId="1695"/>
    <cellStyle name="標準 86 2 2" xfId="1696"/>
    <cellStyle name="標準 86 2 2 2" xfId="1697"/>
    <cellStyle name="標準 86 2 2 3" xfId="1698"/>
    <cellStyle name="標準 86 2 2 4" xfId="1699"/>
    <cellStyle name="標準 86 2 3" xfId="1700"/>
    <cellStyle name="標準 86 2 4" xfId="1701"/>
    <cellStyle name="標準 86 2 5" xfId="1702"/>
    <cellStyle name="標準 86 3" xfId="1703"/>
    <cellStyle name="標準 86 3 2" xfId="1704"/>
    <cellStyle name="標準 86 3 3" xfId="1705"/>
    <cellStyle name="標準 86 3 4" xfId="1706"/>
    <cellStyle name="標準 86 4" xfId="1707"/>
    <cellStyle name="標準 86 5" xfId="1708"/>
    <cellStyle name="標準 86 6" xfId="1709"/>
    <cellStyle name="標準 87" xfId="1710"/>
    <cellStyle name="標準 87 2" xfId="1711"/>
    <cellStyle name="標準 87 2 2" xfId="1712"/>
    <cellStyle name="標準 87 2 2 2" xfId="1713"/>
    <cellStyle name="標準 87 2 2 3" xfId="1714"/>
    <cellStyle name="標準 87 2 2 4" xfId="1715"/>
    <cellStyle name="標準 87 2 3" xfId="1716"/>
    <cellStyle name="標準 87 2 4" xfId="1717"/>
    <cellStyle name="標準 87 2 5" xfId="1718"/>
    <cellStyle name="標準 87 3" xfId="1719"/>
    <cellStyle name="標準 87 3 2" xfId="1720"/>
    <cellStyle name="標準 87 3 3" xfId="1721"/>
    <cellStyle name="標準 87 3 4" xfId="1722"/>
    <cellStyle name="標準 87 4" xfId="1723"/>
    <cellStyle name="標準 87 5" xfId="1724"/>
    <cellStyle name="標準 87 6" xfId="1725"/>
    <cellStyle name="標準 88" xfId="1726"/>
    <cellStyle name="標準 88 2" xfId="1727"/>
    <cellStyle name="標準 88 2 2" xfId="1728"/>
    <cellStyle name="標準 88 2 2 2" xfId="1729"/>
    <cellStyle name="標準 88 2 2 3" xfId="1730"/>
    <cellStyle name="標準 88 2 2 4" xfId="1731"/>
    <cellStyle name="標準 88 2 3" xfId="1732"/>
    <cellStyle name="標準 88 2 4" xfId="1733"/>
    <cellStyle name="標準 88 2 5" xfId="1734"/>
    <cellStyle name="標準 88 3" xfId="1735"/>
    <cellStyle name="標準 88 3 2" xfId="1736"/>
    <cellStyle name="標準 88 3 3" xfId="1737"/>
    <cellStyle name="標準 88 3 4" xfId="1738"/>
    <cellStyle name="標準 88 4" xfId="1739"/>
    <cellStyle name="標準 88 5" xfId="1740"/>
    <cellStyle name="標準 88 6" xfId="1741"/>
    <cellStyle name="標準 89" xfId="1742"/>
    <cellStyle name="標準 89 2" xfId="1743"/>
    <cellStyle name="標準 89 2 2" xfId="1744"/>
    <cellStyle name="標準 89 2 2 2" xfId="1745"/>
    <cellStyle name="標準 89 2 2 3" xfId="1746"/>
    <cellStyle name="標準 89 2 2 4" xfId="1747"/>
    <cellStyle name="標準 89 2 3" xfId="1748"/>
    <cellStyle name="標準 89 2 4" xfId="1749"/>
    <cellStyle name="標準 89 2 5" xfId="1750"/>
    <cellStyle name="標準 89 3" xfId="1751"/>
    <cellStyle name="標準 89 3 2" xfId="1752"/>
    <cellStyle name="標準 89 3 3" xfId="1753"/>
    <cellStyle name="標準 89 3 4" xfId="1754"/>
    <cellStyle name="標準 89 4" xfId="1755"/>
    <cellStyle name="標準 89 5" xfId="1756"/>
    <cellStyle name="標準 89 6" xfId="1757"/>
    <cellStyle name="標準 9" xfId="1758"/>
    <cellStyle name="標準 9 2" xfId="1759"/>
    <cellStyle name="標準 9 3" xfId="1760"/>
    <cellStyle name="標準 90" xfId="1761"/>
    <cellStyle name="標準 90 2" xfId="1762"/>
    <cellStyle name="標準 90 2 2" xfId="1763"/>
    <cellStyle name="標準 90 2 2 2" xfId="1764"/>
    <cellStyle name="標準 90 2 2 3" xfId="1765"/>
    <cellStyle name="標準 90 2 2 4" xfId="1766"/>
    <cellStyle name="標準 90 2 3" xfId="1767"/>
    <cellStyle name="標準 90 2 4" xfId="1768"/>
    <cellStyle name="標準 90 2 5" xfId="1769"/>
    <cellStyle name="標準 90 3" xfId="1770"/>
    <cellStyle name="標準 90 3 2" xfId="1771"/>
    <cellStyle name="標準 90 3 3" xfId="1772"/>
    <cellStyle name="標準 90 3 4" xfId="1773"/>
    <cellStyle name="標準 90 4" xfId="1774"/>
    <cellStyle name="標準 90 5" xfId="1775"/>
    <cellStyle name="標準 90 6" xfId="1776"/>
    <cellStyle name="標準 91" xfId="1777"/>
    <cellStyle name="標準 91 2" xfId="1778"/>
    <cellStyle name="標準 91 2 2" xfId="1779"/>
    <cellStyle name="標準 91 2 2 2" xfId="1780"/>
    <cellStyle name="標準 91 2 2 3" xfId="1781"/>
    <cellStyle name="標準 91 2 2 4" xfId="1782"/>
    <cellStyle name="標準 91 2 3" xfId="1783"/>
    <cellStyle name="標準 91 2 4" xfId="1784"/>
    <cellStyle name="標準 91 2 5" xfId="1785"/>
    <cellStyle name="標準 91 3" xfId="1786"/>
    <cellStyle name="標準 91 3 2" xfId="1787"/>
    <cellStyle name="標準 91 3 3" xfId="1788"/>
    <cellStyle name="標準 91 3 4" xfId="1789"/>
    <cellStyle name="標準 91 4" xfId="1790"/>
    <cellStyle name="標準 91 5" xfId="1791"/>
    <cellStyle name="標準 91 6" xfId="1792"/>
    <cellStyle name="標準 92" xfId="1793"/>
    <cellStyle name="標準 92 2" xfId="1794"/>
    <cellStyle name="標準 92 2 2" xfId="1795"/>
    <cellStyle name="標準 92 2 2 2" xfId="1796"/>
    <cellStyle name="標準 92 2 2 3" xfId="1797"/>
    <cellStyle name="標準 92 2 2 4" xfId="1798"/>
    <cellStyle name="標準 92 2 3" xfId="1799"/>
    <cellStyle name="標準 92 2 4" xfId="1800"/>
    <cellStyle name="標準 92 2 5" xfId="1801"/>
    <cellStyle name="標準 92 3" xfId="1802"/>
    <cellStyle name="標準 92 3 2" xfId="1803"/>
    <cellStyle name="標準 92 3 3" xfId="1804"/>
    <cellStyle name="標準 92 3 4" xfId="1805"/>
    <cellStyle name="標準 92 4" xfId="1806"/>
    <cellStyle name="標準 92 5" xfId="1807"/>
    <cellStyle name="標準 92 6" xfId="1808"/>
    <cellStyle name="標準 93" xfId="1809"/>
    <cellStyle name="標準 93 2" xfId="1810"/>
    <cellStyle name="標準 93 2 2" xfId="1811"/>
    <cellStyle name="標準 93 2 2 2" xfId="1812"/>
    <cellStyle name="標準 93 2 2 3" xfId="1813"/>
    <cellStyle name="標準 93 2 2 4" xfId="1814"/>
    <cellStyle name="標準 93 2 3" xfId="1815"/>
    <cellStyle name="標準 93 2 4" xfId="1816"/>
    <cellStyle name="標準 93 2 5" xfId="1817"/>
    <cellStyle name="標準 93 3" xfId="1818"/>
    <cellStyle name="標準 93 3 2" xfId="1819"/>
    <cellStyle name="標準 93 3 3" xfId="1820"/>
    <cellStyle name="標準 93 3 4" xfId="1821"/>
    <cellStyle name="標準 93 4" xfId="1822"/>
    <cellStyle name="標準 93 5" xfId="1823"/>
    <cellStyle name="標準 93 6" xfId="1824"/>
    <cellStyle name="標準 94" xfId="1825"/>
    <cellStyle name="標準 94 2" xfId="1826"/>
    <cellStyle name="標準 94 2 2" xfId="1827"/>
    <cellStyle name="標準 94 2 2 2" xfId="1828"/>
    <cellStyle name="標準 94 2 2 3" xfId="1829"/>
    <cellStyle name="標準 94 2 2 4" xfId="1830"/>
    <cellStyle name="標準 94 2 3" xfId="1831"/>
    <cellStyle name="標準 94 2 4" xfId="1832"/>
    <cellStyle name="標準 94 2 5" xfId="1833"/>
    <cellStyle name="標準 94 3" xfId="1834"/>
    <cellStyle name="標準 94 3 2" xfId="1835"/>
    <cellStyle name="標準 94 3 3" xfId="1836"/>
    <cellStyle name="標準 94 3 4" xfId="1837"/>
    <cellStyle name="標準 94 4" xfId="1838"/>
    <cellStyle name="標準 94 5" xfId="1839"/>
    <cellStyle name="標準 94 6" xfId="1840"/>
    <cellStyle name="標準 95" xfId="1841"/>
    <cellStyle name="標準 95 2" xfId="1842"/>
    <cellStyle name="標準 95 2 2" xfId="1843"/>
    <cellStyle name="標準 95 2 2 2" xfId="1844"/>
    <cellStyle name="標準 95 2 2 3" xfId="1845"/>
    <cellStyle name="標準 95 2 2 4" xfId="1846"/>
    <cellStyle name="標準 95 2 3" xfId="1847"/>
    <cellStyle name="標準 95 2 4" xfId="1848"/>
    <cellStyle name="標準 95 2 5" xfId="1849"/>
    <cellStyle name="標準 95 3" xfId="1850"/>
    <cellStyle name="標準 95 3 2" xfId="1851"/>
    <cellStyle name="標準 95 3 3" xfId="1852"/>
    <cellStyle name="標準 95 3 4" xfId="1853"/>
    <cellStyle name="標準 95 4" xfId="1854"/>
    <cellStyle name="標準 95 5" xfId="1855"/>
    <cellStyle name="標準 95 6" xfId="1856"/>
    <cellStyle name="標準 96" xfId="1857"/>
    <cellStyle name="標準 96 2" xfId="1858"/>
    <cellStyle name="標準 96 2 2" xfId="1859"/>
    <cellStyle name="標準 96 2 2 2" xfId="1860"/>
    <cellStyle name="標準 96 2 2 3" xfId="1861"/>
    <cellStyle name="標準 96 2 2 4" xfId="1862"/>
    <cellStyle name="標準 96 2 3" xfId="1863"/>
    <cellStyle name="標準 96 2 4" xfId="1864"/>
    <cellStyle name="標準 96 2 5" xfId="1865"/>
    <cellStyle name="標準 96 3" xfId="1866"/>
    <cellStyle name="標準 96 3 2" xfId="1867"/>
    <cellStyle name="標準 96 3 3" xfId="1868"/>
    <cellStyle name="標準 96 3 4" xfId="1869"/>
    <cellStyle name="標準 96 4" xfId="1870"/>
    <cellStyle name="標準 96 5" xfId="1871"/>
    <cellStyle name="標準 96 6" xfId="1872"/>
    <cellStyle name="標準 97" xfId="1873"/>
    <cellStyle name="標準 97 2" xfId="1874"/>
    <cellStyle name="標準 97 2 2" xfId="1875"/>
    <cellStyle name="標準 97 2 2 2" xfId="1876"/>
    <cellStyle name="標準 97 2 2 3" xfId="1877"/>
    <cellStyle name="標準 97 2 2 4" xfId="1878"/>
    <cellStyle name="標準 97 2 3" xfId="1879"/>
    <cellStyle name="標準 97 2 4" xfId="1880"/>
    <cellStyle name="標準 97 2 5" xfId="1881"/>
    <cellStyle name="標準 97 3" xfId="1882"/>
    <cellStyle name="標準 97 3 2" xfId="1883"/>
    <cellStyle name="標準 97 3 3" xfId="1884"/>
    <cellStyle name="標準 97 3 4" xfId="1885"/>
    <cellStyle name="標準 97 4" xfId="1886"/>
    <cellStyle name="標準 97 5" xfId="1887"/>
    <cellStyle name="標準 97 6" xfId="1888"/>
    <cellStyle name="標準 98" xfId="1889"/>
    <cellStyle name="標準 98 2" xfId="1890"/>
    <cellStyle name="標準 98 2 2" xfId="1891"/>
    <cellStyle name="標準 98 2 2 2" xfId="1892"/>
    <cellStyle name="標準 98 2 2 3" xfId="1893"/>
    <cellStyle name="標準 98 2 2 4" xfId="1894"/>
    <cellStyle name="標準 98 2 3" xfId="1895"/>
    <cellStyle name="標準 98 2 4" xfId="1896"/>
    <cellStyle name="標準 98 2 5" xfId="1897"/>
    <cellStyle name="標準 98 3" xfId="1898"/>
    <cellStyle name="標準 98 3 2" xfId="1899"/>
    <cellStyle name="標準 98 3 3" xfId="1900"/>
    <cellStyle name="標準 98 3 4" xfId="1901"/>
    <cellStyle name="標準 98 4" xfId="1902"/>
    <cellStyle name="標準 98 5" xfId="1903"/>
    <cellStyle name="標準 98 6" xfId="1904"/>
    <cellStyle name="標準 99" xfId="1905"/>
    <cellStyle name="標準 99 2" xfId="1906"/>
    <cellStyle name="標準 99 2 2" xfId="1907"/>
    <cellStyle name="標準 99 2 2 2" xfId="1908"/>
    <cellStyle name="標準 99 2 2 3" xfId="1909"/>
    <cellStyle name="標準 99 2 2 4" xfId="1910"/>
    <cellStyle name="標準 99 2 3" xfId="1911"/>
    <cellStyle name="標準 99 2 4" xfId="1912"/>
    <cellStyle name="標準 99 2 5" xfId="1913"/>
    <cellStyle name="標準 99 3" xfId="1914"/>
    <cellStyle name="標準 99 3 2" xfId="1915"/>
    <cellStyle name="標準 99 3 3" xfId="1916"/>
    <cellStyle name="標準 99 3 4" xfId="1917"/>
    <cellStyle name="標準 99 4" xfId="1918"/>
    <cellStyle name="標準 99 5" xfId="1919"/>
    <cellStyle name="標準 99 6" xfId="1920"/>
    <cellStyle name="標準１" xfId="1921"/>
    <cellStyle name="標準10" xfId="1922"/>
    <cellStyle name="標準12" xfId="1923"/>
    <cellStyle name="文字列" xfId="1924"/>
    <cellStyle name="未定義" xfId="12"/>
    <cellStyle name="未定義 2" xfId="1925"/>
    <cellStyle name="未定義 3" xfId="1926"/>
    <cellStyle name="未定義_030_上場有価証券総括表_詳細設計書_府令改正対応" xfId="1927"/>
    <cellStyle name="良い 2" xfId="1928"/>
    <cellStyle name="良い 3" xfId="1929"/>
    <cellStyle name="良い 4" xfId="1930"/>
    <cellStyle name="良い 5" xfId="1931"/>
    <cellStyle name="良い 6" xfId="1932"/>
    <cellStyle name="良い 7" xfId="1933"/>
    <cellStyle name="良い 8" xfId="1934"/>
    <cellStyle name="良い 9" xfId="1935"/>
    <cellStyle name="표준_4.3.1_取引処理（取引処理制御１－１）" xfId="1936"/>
  </cellStyles>
  <dxfs count="0"/>
  <tableStyles count="0" defaultPivotStyle="PivotStyleLight16" defaultTableStyle="TableStyleMedium2"/>
  <colors>
    <mruColors>
      <color rgb="FF66FF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drawings/drawing1.xml><?xml version="1.0" encoding="utf-8"?>
<xdr:wsDr xmlns:a="http://schemas.openxmlformats.org/drawingml/2006/main" xmlns:xdr="http://schemas.openxmlformats.org/drawingml/2006/spreadsheetDrawing">
  <xdr:oneCellAnchor>
    <xdr:from>
      <xdr:col>24</xdr:col>
      <xdr:colOff>152400</xdr:colOff>
      <xdr:row>0</xdr:row>
      <xdr:rowOff>47625</xdr:rowOff>
    </xdr:from>
    <xdr:ext cx="3848099" cy="285750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4D87A09E-AAE7-4AC4-A6D3-81407B9A8DF2}"/>
            </a:ext>
          </a:extLst>
        </xdr:cNvPr>
        <xdr:cNvSpPr/>
      </xdr:nvSpPr>
      <xdr:spPr>
        <a:xfrm>
          <a:off x="25269825" y="47625"/>
          <a:ext cx="3848099" cy="2857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anchor="ctr" bIns="0" horzOverflow="clip" lIns="36000" rIns="0" rtlCol="0" tIns="0" vertOverflow="clip" wrap="square">
          <a:noAutofit/>
        </a:bodyPr>
        <a:lstStyle/>
        <a:p>
          <a:pPr algn="l"/>
          <a:r>
            <a:rPr altLang="ja-JP" baseline="0" kern="0" kumimoji="1" lang="en-US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※</a:t>
          </a:r>
          <a:r>
            <a:rPr altLang="en-US" baseline="0" kern="0" kumimoji="1" lang="ja-JP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建玉現在高は月末現在。ただし、*印は限月到来銘柄の最終建玉高の権利放棄分。</a:t>
          </a:r>
        </a:p>
        <a:p>
          <a:pPr algn="l"/>
          <a:r>
            <a:rPr altLang="ja-JP" baseline="0" kern="0" kumimoji="1" lang="en-US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Open interest is as of end of month. * refers to renouncement.</a:t>
          </a:r>
          <a:endParaRPr altLang="en-US" baseline="0" kern="0" kumimoji="1" lang="ja-JP" spc="0" sz="1100">
            <a:solidFill>
              <a:sysClr lastClr="000000" val="windowText"/>
            </a:solidFill>
            <a:latin charset="-128" panose="020B0609070205080204" pitchFamily="49" typeface="ＭＳ ゴシック"/>
            <a:ea charset="-128" panose="020B0609070205080204" pitchFamily="49" typeface="ＭＳ ゴシック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AD71"/>
  <sheetViews>
    <sheetView showGridLines="0" tabSelected="1" workbookViewId="0" zoomScaleNormal="100" zoomScaleSheetLayoutView="115">
      <pane activePane="bottomLeft" state="frozen" topLeftCell="A7" ySplit="6"/>
      <selection activeCell="A7" pane="bottomLeft" sqref="A7"/>
    </sheetView>
  </sheetViews>
  <sheetFormatPr defaultRowHeight="13.5"/>
  <cols>
    <col min="1" max="1" customWidth="true" style="1" width="10.625" collapsed="false"/>
    <col min="2" max="2" customWidth="true" style="1" width="9.875" collapsed="false"/>
    <col min="3" max="3" bestFit="true" customWidth="true" style="1" width="33.125" collapsed="false"/>
    <col min="4" max="4" customWidth="true" style="1" width="43.125" collapsed="false"/>
    <col min="5" max="5" customWidth="true" style="1" width="8.75" collapsed="false"/>
    <col min="6" max="8" customWidth="true" style="1" width="12.625" collapsed="false"/>
    <col min="9" max="9" bestFit="true" customWidth="true" style="1" width="5.0" collapsed="false"/>
    <col min="10" max="10" customWidth="true" style="1" width="15.25" collapsed="false"/>
    <col min="11" max="11" customWidth="true" style="1" width="5.0" collapsed="false"/>
    <col min="12" max="12" customWidth="true" style="1" width="15.25" collapsed="false"/>
    <col min="13" max="13" customWidth="true" style="1" width="5.0" collapsed="false"/>
    <col min="14" max="14" customWidth="true" style="1" width="15.25" collapsed="false"/>
    <col min="15" max="15" customWidth="true" style="1" width="5.0" collapsed="false"/>
    <col min="16" max="16" customWidth="true" style="1" width="15.25" collapsed="false"/>
    <col min="17" max="17" customWidth="true" style="1" width="5.0" collapsed="false"/>
    <col min="18" max="18" customWidth="true" style="1" width="15.25" collapsed="false"/>
    <col min="19" max="19" customWidth="true" style="1" width="5.0" collapsed="false"/>
    <col min="20" max="23" customWidth="true" style="1" width="15.25" collapsed="false"/>
    <col min="24" max="25" customWidth="true" style="1" width="19.0" collapsed="false"/>
    <col min="26" max="26" customWidth="true" style="1" width="15.25" collapsed="false"/>
    <col min="27" max="27" bestFit="true" customWidth="true" style="1" width="2.375" collapsed="false"/>
    <col min="28" max="28" customWidth="true" style="1" width="15.25" collapsed="false"/>
    <col min="29" max="29" bestFit="true" customWidth="true" style="1" width="8.5" collapsed="false"/>
    <col min="30" max="30" customWidth="true" style="1" width="9.0" collapsed="false"/>
    <col min="31" max="16384" style="1" width="9.0" collapsed="false"/>
  </cols>
  <sheetData>
    <row customHeight="1" ht="30" r="1" spans="1:29">
      <c r="A1" s="38" t="s">
        <v>19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17"/>
      <c r="Y1" s="17"/>
      <c r="Z1" s="17"/>
      <c r="AA1" s="17"/>
      <c r="AB1" s="17"/>
      <c r="AC1" s="18"/>
    </row>
    <row customHeight="1" ht="30" r="2" spans="1:29">
      <c r="A2" s="30" t="s">
        <v>18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4"/>
    </row>
    <row customHeight="1" ht="14.1" r="3" spans="1:29">
      <c r="A3" s="22" t="s">
        <v>0</v>
      </c>
      <c r="B3" s="22" t="s">
        <v>23</v>
      </c>
      <c r="C3" s="28" t="s">
        <v>41</v>
      </c>
      <c r="D3" s="28" t="s">
        <v>42</v>
      </c>
      <c r="E3" s="22" t="s">
        <v>40</v>
      </c>
      <c r="F3" s="22" t="s">
        <v>1</v>
      </c>
      <c r="G3" s="22" t="s">
        <v>20</v>
      </c>
      <c r="H3" s="19" t="s">
        <v>14</v>
      </c>
      <c r="I3" s="33" t="s">
        <v>43</v>
      </c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22" t="s">
        <v>13</v>
      </c>
      <c r="V3" s="34" t="s">
        <v>2</v>
      </c>
      <c r="W3" s="34"/>
      <c r="X3" s="34" t="s">
        <v>17</v>
      </c>
      <c r="Y3" s="34"/>
      <c r="Z3" s="22" t="s">
        <v>15</v>
      </c>
      <c r="AA3" s="19" t="s">
        <v>27</v>
      </c>
      <c r="AB3" s="20"/>
      <c r="AC3" s="22" t="s">
        <v>3</v>
      </c>
    </row>
    <row customHeight="1" ht="9" r="4" spans="1:29">
      <c r="A4" s="23"/>
      <c r="B4" s="23"/>
      <c r="C4" s="29"/>
      <c r="D4" s="29"/>
      <c r="E4" s="23"/>
      <c r="F4" s="23"/>
      <c r="G4" s="23"/>
      <c r="H4" s="19"/>
      <c r="I4" s="24" t="s">
        <v>32</v>
      </c>
      <c r="J4" s="26" t="s">
        <v>4</v>
      </c>
      <c r="K4" s="24" t="s">
        <v>32</v>
      </c>
      <c r="L4" s="26" t="s">
        <v>34</v>
      </c>
      <c r="M4" s="32" t="s">
        <v>5</v>
      </c>
      <c r="N4" s="32"/>
      <c r="O4" s="24" t="s">
        <v>32</v>
      </c>
      <c r="P4" s="26" t="s">
        <v>37</v>
      </c>
      <c r="Q4" s="32" t="s">
        <v>5</v>
      </c>
      <c r="R4" s="32"/>
      <c r="S4" s="24" t="s">
        <v>32</v>
      </c>
      <c r="T4" s="26" t="s">
        <v>38</v>
      </c>
      <c r="U4" s="23"/>
      <c r="V4" s="22" t="s">
        <v>6</v>
      </c>
      <c r="W4" s="23" t="s">
        <v>24</v>
      </c>
      <c r="X4" s="22" t="s">
        <v>6</v>
      </c>
      <c r="Y4" s="23" t="s">
        <v>25</v>
      </c>
      <c r="Z4" s="23"/>
      <c r="AA4" s="19"/>
      <c r="AB4" s="20"/>
      <c r="AC4" s="23"/>
    </row>
    <row customHeight="1" ht="27.75" r="5" spans="1:29">
      <c r="A5" s="23"/>
      <c r="B5" s="23"/>
      <c r="C5" s="29"/>
      <c r="D5" s="29"/>
      <c r="E5" s="23"/>
      <c r="F5" s="23"/>
      <c r="G5" s="23"/>
      <c r="H5" s="37"/>
      <c r="I5" s="25"/>
      <c r="J5" s="27"/>
      <c r="K5" s="25"/>
      <c r="L5" s="27"/>
      <c r="M5" s="5" t="s">
        <v>35</v>
      </c>
      <c r="N5" s="6" t="s">
        <v>46</v>
      </c>
      <c r="O5" s="25"/>
      <c r="P5" s="27"/>
      <c r="Q5" s="5" t="s">
        <v>35</v>
      </c>
      <c r="R5" s="6" t="s">
        <v>36</v>
      </c>
      <c r="S5" s="25"/>
      <c r="T5" s="27"/>
      <c r="U5" s="23"/>
      <c r="V5" s="22"/>
      <c r="W5" s="23"/>
      <c r="X5" s="22"/>
      <c r="Y5" s="23"/>
      <c r="Z5" s="23"/>
      <c r="AA5" s="19"/>
      <c r="AB5" s="21"/>
      <c r="AC5" s="23"/>
    </row>
    <row customHeight="1" ht="36" r="6" spans="1:29">
      <c r="A6" s="7" t="s">
        <v>31</v>
      </c>
      <c r="B6" s="7" t="s">
        <v>22</v>
      </c>
      <c r="C6" s="22"/>
      <c r="D6" s="22"/>
      <c r="E6" s="7" t="s">
        <v>44</v>
      </c>
      <c r="F6" s="7" t="s">
        <v>7</v>
      </c>
      <c r="G6" s="8" t="s">
        <v>21</v>
      </c>
      <c r="H6" s="8" t="s">
        <v>47</v>
      </c>
      <c r="I6" s="5" t="s">
        <v>45</v>
      </c>
      <c r="J6" s="6" t="s">
        <v>33</v>
      </c>
      <c r="K6" s="5" t="s">
        <v>45</v>
      </c>
      <c r="L6" s="6" t="s">
        <v>8</v>
      </c>
      <c r="M6" s="5" t="s">
        <v>45</v>
      </c>
      <c r="N6" s="6" t="s">
        <v>9</v>
      </c>
      <c r="O6" s="5" t="s">
        <v>45</v>
      </c>
      <c r="P6" s="6" t="s">
        <v>10</v>
      </c>
      <c r="Q6" s="5" t="s">
        <v>45</v>
      </c>
      <c r="R6" s="6" t="s">
        <v>9</v>
      </c>
      <c r="S6" s="5" t="s">
        <v>45</v>
      </c>
      <c r="T6" s="6" t="s">
        <v>11</v>
      </c>
      <c r="U6" s="7" t="s">
        <v>48</v>
      </c>
      <c r="V6" s="7" t="s">
        <v>30</v>
      </c>
      <c r="W6" s="7" t="s">
        <v>12</v>
      </c>
      <c r="X6" s="7" t="s">
        <v>26</v>
      </c>
      <c r="Y6" s="7" t="s">
        <v>16</v>
      </c>
      <c r="Z6" s="7" t="s">
        <v>29</v>
      </c>
      <c r="AA6" s="35" t="s">
        <v>28</v>
      </c>
      <c r="AB6" s="36"/>
      <c r="AC6" s="7" t="s">
        <v>39</v>
      </c>
    </row>
    <row customHeight="1" ht="13.5" r="7" spans="1:29">
      <c r="A7" s="9" t="s">
        <v>49</v>
      </c>
      <c r="B7" s="9" t="s">
        <v>50</v>
      </c>
      <c r="C7" s="9" t="s">
        <v>51</v>
      </c>
      <c r="D7" s="9" t="s">
        <v>52</v>
      </c>
      <c r="E7" s="9" t="s">
        <v>53</v>
      </c>
      <c r="F7" s="9" t="s">
        <v>54</v>
      </c>
      <c r="G7" s="10" t="s">
        <v>55</v>
      </c>
      <c r="H7" s="11" t="n">
        <v>1700.0</v>
      </c>
      <c r="I7" s="12"/>
      <c r="J7" s="13" t="s">
        <v>56</v>
      </c>
      <c r="K7" s="12"/>
      <c r="L7" s="13" t="s">
        <v>56</v>
      </c>
      <c r="M7" s="12"/>
      <c r="N7" s="13"/>
      <c r="O7" s="12"/>
      <c r="P7" s="13" t="s">
        <v>56</v>
      </c>
      <c r="Q7" s="12"/>
      <c r="R7" s="13"/>
      <c r="S7" s="12"/>
      <c r="T7" s="13" t="s">
        <v>56</v>
      </c>
      <c r="U7" s="14" t="str">
        <f>"－"</f>
        <v>－</v>
      </c>
      <c r="V7" s="15" t="str">
        <f>"－"</f>
        <v>－</v>
      </c>
      <c r="W7" s="15"/>
      <c r="X7" s="15" t="str">
        <f>"－"</f>
        <v>－</v>
      </c>
      <c r="Y7" s="15"/>
      <c r="Z7" s="15" t="str">
        <f>"－"</f>
        <v>－</v>
      </c>
      <c r="AA7" s="12"/>
      <c r="AB7" s="16" t="n">
        <f>100</f>
        <v>100.0</v>
      </c>
      <c r="AC7" s="15" t="str">
        <f>"－"</f>
        <v>－</v>
      </c>
    </row>
    <row r="8">
      <c r="A8" s="9" t="s">
        <v>49</v>
      </c>
      <c r="B8" s="9" t="s">
        <v>57</v>
      </c>
      <c r="C8" s="9" t="s">
        <v>58</v>
      </c>
      <c r="D8" s="9" t="s">
        <v>59</v>
      </c>
      <c r="E8" s="9" t="s">
        <v>60</v>
      </c>
      <c r="F8" s="9" t="s">
        <v>49</v>
      </c>
      <c r="G8" s="10" t="s">
        <v>61</v>
      </c>
      <c r="H8" s="11" t="n">
        <v>23000.0</v>
      </c>
      <c r="I8" s="12" t="s">
        <v>62</v>
      </c>
      <c r="J8" s="13" t="s">
        <v>63</v>
      </c>
      <c r="K8" s="12" t="s">
        <v>62</v>
      </c>
      <c r="L8" s="13" t="s">
        <v>63</v>
      </c>
      <c r="M8" s="12"/>
      <c r="N8" s="13"/>
      <c r="O8" s="12" t="s">
        <v>62</v>
      </c>
      <c r="P8" s="13" t="s">
        <v>63</v>
      </c>
      <c r="Q8" s="12"/>
      <c r="R8" s="13"/>
      <c r="S8" s="12" t="s">
        <v>62</v>
      </c>
      <c r="T8" s="13" t="s">
        <v>63</v>
      </c>
      <c r="U8" s="14" t="n">
        <f>10</f>
        <v>10.0</v>
      </c>
      <c r="V8" s="15" t="n">
        <f>2000</f>
        <v>2000.0</v>
      </c>
      <c r="W8" s="15"/>
      <c r="X8" s="15" t="n">
        <f>20000</f>
        <v>20000.0</v>
      </c>
      <c r="Y8" s="15"/>
      <c r="Z8" s="15" t="str">
        <f>"－"</f>
        <v>－</v>
      </c>
      <c r="AA8" s="12" t="s">
        <v>64</v>
      </c>
      <c r="AB8" s="16" t="n">
        <f>2000</f>
        <v>2000.0</v>
      </c>
      <c r="AC8" s="15" t="n">
        <f>1</f>
        <v>1.0</v>
      </c>
    </row>
    <row r="9">
      <c r="A9" s="9" t="s">
        <v>49</v>
      </c>
      <c r="B9" s="9" t="s">
        <v>57</v>
      </c>
      <c r="C9" s="9" t="s">
        <v>58</v>
      </c>
      <c r="D9" s="9" t="s">
        <v>59</v>
      </c>
      <c r="E9" s="9" t="s">
        <v>60</v>
      </c>
      <c r="F9" s="9" t="s">
        <v>49</v>
      </c>
      <c r="G9" s="10" t="s">
        <v>61</v>
      </c>
      <c r="H9" s="11" t="n">
        <v>23500.0</v>
      </c>
      <c r="I9" s="12"/>
      <c r="J9" s="13" t="s">
        <v>56</v>
      </c>
      <c r="K9" s="12"/>
      <c r="L9" s="13" t="s">
        <v>56</v>
      </c>
      <c r="M9" s="12"/>
      <c r="N9" s="13"/>
      <c r="O9" s="12"/>
      <c r="P9" s="13" t="s">
        <v>56</v>
      </c>
      <c r="Q9" s="12"/>
      <c r="R9" s="13"/>
      <c r="S9" s="12"/>
      <c r="T9" s="13" t="s">
        <v>56</v>
      </c>
      <c r="U9" s="14" t="str">
        <f>"－"</f>
        <v>－</v>
      </c>
      <c r="V9" s="15" t="str">
        <f>"－"</f>
        <v>－</v>
      </c>
      <c r="W9" s="15"/>
      <c r="X9" s="15" t="str">
        <f>"－"</f>
        <v>－</v>
      </c>
      <c r="Y9" s="15"/>
      <c r="Z9" s="15" t="str">
        <f>"－"</f>
        <v>－</v>
      </c>
      <c r="AA9" s="12" t="s">
        <v>64</v>
      </c>
      <c r="AB9" s="16" t="n">
        <f>42</f>
        <v>42.0</v>
      </c>
      <c r="AC9" s="15" t="str">
        <f>"－"</f>
        <v>－</v>
      </c>
    </row>
    <row r="10">
      <c r="A10" s="9" t="s">
        <v>49</v>
      </c>
      <c r="B10" s="9" t="s">
        <v>57</v>
      </c>
      <c r="C10" s="9" t="s">
        <v>58</v>
      </c>
      <c r="D10" s="9" t="s">
        <v>59</v>
      </c>
      <c r="E10" s="9" t="s">
        <v>60</v>
      </c>
      <c r="F10" s="9" t="s">
        <v>49</v>
      </c>
      <c r="G10" s="10" t="s">
        <v>61</v>
      </c>
      <c r="H10" s="11" t="n">
        <v>24000.0</v>
      </c>
      <c r="I10" s="12"/>
      <c r="J10" s="13" t="s">
        <v>56</v>
      </c>
      <c r="K10" s="12"/>
      <c r="L10" s="13" t="s">
        <v>56</v>
      </c>
      <c r="M10" s="12"/>
      <c r="N10" s="13"/>
      <c r="O10" s="12"/>
      <c r="P10" s="13" t="s">
        <v>56</v>
      </c>
      <c r="Q10" s="12"/>
      <c r="R10" s="13"/>
      <c r="S10" s="12"/>
      <c r="T10" s="13" t="s">
        <v>56</v>
      </c>
      <c r="U10" s="14" t="str">
        <f>"－"</f>
        <v>－</v>
      </c>
      <c r="V10" s="15" t="str">
        <f>"－"</f>
        <v>－</v>
      </c>
      <c r="W10" s="15"/>
      <c r="X10" s="15" t="str">
        <f>"－"</f>
        <v>－</v>
      </c>
      <c r="Y10" s="15"/>
      <c r="Z10" s="15" t="str">
        <f>"－"</f>
        <v>－</v>
      </c>
      <c r="AA10" s="12" t="s">
        <v>64</v>
      </c>
      <c r="AB10" s="16" t="n">
        <f>100</f>
        <v>100.0</v>
      </c>
      <c r="AC10" s="15" t="str">
        <f>"－"</f>
        <v>－</v>
      </c>
    </row>
    <row r="11">
      <c r="A11" s="9" t="s">
        <v>49</v>
      </c>
      <c r="B11" s="9" t="s">
        <v>57</v>
      </c>
      <c r="C11" s="9" t="s">
        <v>58</v>
      </c>
      <c r="D11" s="9" t="s">
        <v>59</v>
      </c>
      <c r="E11" s="9" t="s">
        <v>60</v>
      </c>
      <c r="F11" s="9" t="s">
        <v>54</v>
      </c>
      <c r="G11" s="10" t="s">
        <v>55</v>
      </c>
      <c r="H11" s="11" t="n">
        <v>23000.0</v>
      </c>
      <c r="I11" s="12" t="s">
        <v>65</v>
      </c>
      <c r="J11" s="13" t="s">
        <v>66</v>
      </c>
      <c r="K11" s="12" t="s">
        <v>65</v>
      </c>
      <c r="L11" s="13" t="s">
        <v>66</v>
      </c>
      <c r="M11" s="12"/>
      <c r="N11" s="13"/>
      <c r="O11" s="12" t="s">
        <v>65</v>
      </c>
      <c r="P11" s="13" t="s">
        <v>66</v>
      </c>
      <c r="Q11" s="12"/>
      <c r="R11" s="13"/>
      <c r="S11" s="12" t="s">
        <v>65</v>
      </c>
      <c r="T11" s="13" t="s">
        <v>66</v>
      </c>
      <c r="U11" s="14" t="n">
        <f>122</f>
        <v>122.0</v>
      </c>
      <c r="V11" s="15" t="n">
        <f>10</f>
        <v>10.0</v>
      </c>
      <c r="W11" s="15"/>
      <c r="X11" s="15" t="n">
        <f>1220</f>
        <v>1220.0</v>
      </c>
      <c r="Y11" s="15"/>
      <c r="Z11" s="15" t="str">
        <f>"－"</f>
        <v>－</v>
      </c>
      <c r="AA11" s="12"/>
      <c r="AB11" s="16" t="n">
        <f>4000</f>
        <v>4000.0</v>
      </c>
      <c r="AC11" s="15" t="n">
        <f>1</f>
        <v>1.0</v>
      </c>
    </row>
    <row r="12">
      <c r="A12" s="9" t="s">
        <v>49</v>
      </c>
      <c r="B12" s="9" t="s">
        <v>57</v>
      </c>
      <c r="C12" s="9" t="s">
        <v>58</v>
      </c>
      <c r="D12" s="9" t="s">
        <v>59</v>
      </c>
      <c r="E12" s="9" t="s">
        <v>60</v>
      </c>
      <c r="F12" s="9" t="s">
        <v>54</v>
      </c>
      <c r="G12" s="10" t="s">
        <v>55</v>
      </c>
      <c r="H12" s="11" t="n">
        <v>23500.0</v>
      </c>
      <c r="I12" s="12" t="s">
        <v>67</v>
      </c>
      <c r="J12" s="13" t="s">
        <v>68</v>
      </c>
      <c r="K12" s="12" t="s">
        <v>67</v>
      </c>
      <c r="L12" s="13" t="s">
        <v>68</v>
      </c>
      <c r="M12" s="12"/>
      <c r="N12" s="13"/>
      <c r="O12" s="12" t="s">
        <v>69</v>
      </c>
      <c r="P12" s="13" t="s">
        <v>70</v>
      </c>
      <c r="Q12" s="12"/>
      <c r="R12" s="13"/>
      <c r="S12" s="12" t="s">
        <v>71</v>
      </c>
      <c r="T12" s="13" t="s">
        <v>72</v>
      </c>
      <c r="U12" s="14" t="n">
        <f>244.67</f>
        <v>244.67</v>
      </c>
      <c r="V12" s="15" t="n">
        <f>4021</f>
        <v>4021.0</v>
      </c>
      <c r="W12" s="15"/>
      <c r="X12" s="15" t="n">
        <f>1169932</f>
        <v>1169932.0</v>
      </c>
      <c r="Y12" s="15"/>
      <c r="Z12" s="15" t="str">
        <f>"－"</f>
        <v>－</v>
      </c>
      <c r="AA12" s="12"/>
      <c r="AB12" s="16" t="n">
        <f>8000</f>
        <v>8000.0</v>
      </c>
      <c r="AC12" s="15" t="n">
        <f>3</f>
        <v>3.0</v>
      </c>
    </row>
    <row r="13">
      <c r="A13" s="9" t="s">
        <v>49</v>
      </c>
      <c r="B13" s="9" t="s">
        <v>57</v>
      </c>
      <c r="C13" s="9" t="s">
        <v>58</v>
      </c>
      <c r="D13" s="9" t="s">
        <v>59</v>
      </c>
      <c r="E13" s="9" t="s">
        <v>60</v>
      </c>
      <c r="F13" s="9" t="s">
        <v>54</v>
      </c>
      <c r="G13" s="10" t="s">
        <v>55</v>
      </c>
      <c r="H13" s="11" t="n">
        <v>24000.0</v>
      </c>
      <c r="I13" s="12" t="s">
        <v>73</v>
      </c>
      <c r="J13" s="13" t="s">
        <v>74</v>
      </c>
      <c r="K13" s="12" t="s">
        <v>73</v>
      </c>
      <c r="L13" s="13" t="s">
        <v>75</v>
      </c>
      <c r="M13" s="12"/>
      <c r="N13" s="13"/>
      <c r="O13" s="12" t="s">
        <v>76</v>
      </c>
      <c r="P13" s="13" t="s">
        <v>77</v>
      </c>
      <c r="Q13" s="12"/>
      <c r="R13" s="13"/>
      <c r="S13" s="12" t="s">
        <v>78</v>
      </c>
      <c r="T13" s="13" t="s">
        <v>79</v>
      </c>
      <c r="U13" s="14" t="n">
        <f>284.67</f>
        <v>284.67</v>
      </c>
      <c r="V13" s="15" t="n">
        <f>2200</f>
        <v>2200.0</v>
      </c>
      <c r="W13" s="15"/>
      <c r="X13" s="15" t="n">
        <f>673850</f>
        <v>673850.0</v>
      </c>
      <c r="Y13" s="15"/>
      <c r="Z13" s="15" t="str">
        <f>"－"</f>
        <v>－</v>
      </c>
      <c r="AA13" s="12"/>
      <c r="AB13" s="16" t="n">
        <f>2200</f>
        <v>2200.0</v>
      </c>
      <c r="AC13" s="15" t="n">
        <f>3</f>
        <v>3.0</v>
      </c>
    </row>
    <row r="14">
      <c r="A14" s="9" t="s">
        <v>49</v>
      </c>
      <c r="B14" s="9" t="s">
        <v>57</v>
      </c>
      <c r="C14" s="9" t="s">
        <v>58</v>
      </c>
      <c r="D14" s="9" t="s">
        <v>59</v>
      </c>
      <c r="E14" s="9" t="s">
        <v>60</v>
      </c>
      <c r="F14" s="9" t="s">
        <v>54</v>
      </c>
      <c r="G14" s="10" t="s">
        <v>55</v>
      </c>
      <c r="H14" s="11" t="n">
        <v>24500.0</v>
      </c>
      <c r="I14" s="12" t="s">
        <v>71</v>
      </c>
      <c r="J14" s="13" t="s">
        <v>80</v>
      </c>
      <c r="K14" s="12" t="s">
        <v>71</v>
      </c>
      <c r="L14" s="13" t="s">
        <v>80</v>
      </c>
      <c r="M14" s="12"/>
      <c r="N14" s="13"/>
      <c r="O14" s="12" t="s">
        <v>81</v>
      </c>
      <c r="P14" s="13" t="s">
        <v>82</v>
      </c>
      <c r="Q14" s="12"/>
      <c r="R14" s="13"/>
      <c r="S14" s="12" t="s">
        <v>81</v>
      </c>
      <c r="T14" s="13" t="s">
        <v>82</v>
      </c>
      <c r="U14" s="14" t="n">
        <f>491.5</f>
        <v>491.5</v>
      </c>
      <c r="V14" s="15" t="n">
        <f>11</f>
        <v>11.0</v>
      </c>
      <c r="W14" s="15"/>
      <c r="X14" s="15" t="n">
        <f>5330</f>
        <v>5330.0</v>
      </c>
      <c r="Y14" s="15"/>
      <c r="Z14" s="15" t="str">
        <f>"－"</f>
        <v>－</v>
      </c>
      <c r="AA14" s="12"/>
      <c r="AB14" s="16" t="n">
        <f>11</f>
        <v>11.0</v>
      </c>
      <c r="AC14" s="15" t="n">
        <f>2</f>
        <v>2.0</v>
      </c>
    </row>
    <row r="15">
      <c r="A15" s="9" t="s">
        <v>49</v>
      </c>
      <c r="B15" s="9" t="s">
        <v>57</v>
      </c>
      <c r="C15" s="9" t="s">
        <v>58</v>
      </c>
      <c r="D15" s="9" t="s">
        <v>59</v>
      </c>
      <c r="E15" s="9" t="s">
        <v>60</v>
      </c>
      <c r="F15" s="9" t="s">
        <v>54</v>
      </c>
      <c r="G15" s="10" t="s">
        <v>55</v>
      </c>
      <c r="H15" s="11" t="n">
        <v>25000.0</v>
      </c>
      <c r="I15" s="12"/>
      <c r="J15" s="13" t="s">
        <v>56</v>
      </c>
      <c r="K15" s="12"/>
      <c r="L15" s="13" t="s">
        <v>56</v>
      </c>
      <c r="M15" s="12"/>
      <c r="N15" s="13"/>
      <c r="O15" s="12"/>
      <c r="P15" s="13" t="s">
        <v>56</v>
      </c>
      <c r="Q15" s="12"/>
      <c r="R15" s="13"/>
      <c r="S15" s="12"/>
      <c r="T15" s="13" t="s">
        <v>56</v>
      </c>
      <c r="U15" s="14" t="str">
        <f>"－"</f>
        <v>－</v>
      </c>
      <c r="V15" s="15" t="str">
        <f>"－"</f>
        <v>－</v>
      </c>
      <c r="W15" s="15"/>
      <c r="X15" s="15" t="str">
        <f>"－"</f>
        <v>－</v>
      </c>
      <c r="Y15" s="15"/>
      <c r="Z15" s="15" t="str">
        <f>"－"</f>
        <v>－</v>
      </c>
      <c r="AA15" s="12"/>
      <c r="AB15" s="16" t="n">
        <f>1</f>
        <v>1.0</v>
      </c>
      <c r="AC15" s="15" t="str">
        <f>"－"</f>
        <v>－</v>
      </c>
    </row>
    <row r="16">
      <c r="A16" s="9" t="s">
        <v>49</v>
      </c>
      <c r="B16" s="9" t="s">
        <v>57</v>
      </c>
      <c r="C16" s="9" t="s">
        <v>58</v>
      </c>
      <c r="D16" s="9" t="s">
        <v>59</v>
      </c>
      <c r="E16" s="9" t="s">
        <v>60</v>
      </c>
      <c r="F16" s="9" t="s">
        <v>83</v>
      </c>
      <c r="G16" s="10" t="s">
        <v>84</v>
      </c>
      <c r="H16" s="11" t="n">
        <v>23000.0</v>
      </c>
      <c r="I16" s="12" t="s">
        <v>65</v>
      </c>
      <c r="J16" s="13" t="s">
        <v>85</v>
      </c>
      <c r="K16" s="12" t="s">
        <v>65</v>
      </c>
      <c r="L16" s="13" t="s">
        <v>86</v>
      </c>
      <c r="M16" s="12"/>
      <c r="N16" s="13"/>
      <c r="O16" s="12" t="s">
        <v>65</v>
      </c>
      <c r="P16" s="13" t="s">
        <v>85</v>
      </c>
      <c r="Q16" s="12"/>
      <c r="R16" s="13"/>
      <c r="S16" s="12" t="s">
        <v>65</v>
      </c>
      <c r="T16" s="13" t="s">
        <v>86</v>
      </c>
      <c r="U16" s="14" t="n">
        <f>402</f>
        <v>402.0</v>
      </c>
      <c r="V16" s="15" t="n">
        <f>6000</f>
        <v>6000.0</v>
      </c>
      <c r="W16" s="15"/>
      <c r="X16" s="15" t="n">
        <f>2222000</f>
        <v>2222000.0</v>
      </c>
      <c r="Y16" s="15"/>
      <c r="Z16" s="15" t="str">
        <f>"－"</f>
        <v>－</v>
      </c>
      <c r="AA16" s="12"/>
      <c r="AB16" s="16" t="n">
        <f>6000</f>
        <v>6000.0</v>
      </c>
      <c r="AC16" s="15" t="n">
        <f>1</f>
        <v>1.0</v>
      </c>
    </row>
    <row r="17">
      <c r="A17" s="9" t="s">
        <v>49</v>
      </c>
      <c r="B17" s="9" t="s">
        <v>57</v>
      </c>
      <c r="C17" s="9" t="s">
        <v>58</v>
      </c>
      <c r="D17" s="9" t="s">
        <v>59</v>
      </c>
      <c r="E17" s="9" t="s">
        <v>60</v>
      </c>
      <c r="F17" s="9" t="s">
        <v>83</v>
      </c>
      <c r="G17" s="10" t="s">
        <v>87</v>
      </c>
      <c r="H17" s="11" t="n">
        <v>23500.0</v>
      </c>
      <c r="I17" s="12" t="s">
        <v>88</v>
      </c>
      <c r="J17" s="13" t="s">
        <v>89</v>
      </c>
      <c r="K17" s="12" t="s">
        <v>88</v>
      </c>
      <c r="L17" s="13" t="s">
        <v>89</v>
      </c>
      <c r="M17" s="12"/>
      <c r="N17" s="13"/>
      <c r="O17" s="12" t="s">
        <v>88</v>
      </c>
      <c r="P17" s="13" t="s">
        <v>89</v>
      </c>
      <c r="Q17" s="12"/>
      <c r="R17" s="13"/>
      <c r="S17" s="12" t="s">
        <v>88</v>
      </c>
      <c r="T17" s="13" t="s">
        <v>89</v>
      </c>
      <c r="U17" s="14" t="n">
        <f>272</f>
        <v>272.0</v>
      </c>
      <c r="V17" s="15" t="n">
        <f>10</f>
        <v>10.0</v>
      </c>
      <c r="W17" s="15"/>
      <c r="X17" s="15" t="n">
        <f>2720</f>
        <v>2720.0</v>
      </c>
      <c r="Y17" s="15"/>
      <c r="Z17" s="15" t="str">
        <f>"－"</f>
        <v>－</v>
      </c>
      <c r="AA17" s="12"/>
      <c r="AB17" s="16" t="n">
        <f>10</f>
        <v>10.0</v>
      </c>
      <c r="AC17" s="15" t="n">
        <f>1</f>
        <v>1.0</v>
      </c>
    </row>
    <row r="18">
      <c r="A18" s="9" t="s">
        <v>49</v>
      </c>
      <c r="B18" s="9" t="s">
        <v>57</v>
      </c>
      <c r="C18" s="9" t="s">
        <v>58</v>
      </c>
      <c r="D18" s="9" t="s">
        <v>59</v>
      </c>
      <c r="E18" s="9" t="s">
        <v>60</v>
      </c>
      <c r="F18" s="9" t="s">
        <v>83</v>
      </c>
      <c r="G18" s="10" t="s">
        <v>90</v>
      </c>
      <c r="H18" s="11" t="n">
        <v>24000.0</v>
      </c>
      <c r="I18" s="12" t="s">
        <v>76</v>
      </c>
      <c r="J18" s="13" t="s">
        <v>91</v>
      </c>
      <c r="K18" s="12" t="s">
        <v>76</v>
      </c>
      <c r="L18" s="13" t="s">
        <v>91</v>
      </c>
      <c r="M18" s="12"/>
      <c r="N18" s="13"/>
      <c r="O18" s="12" t="s">
        <v>76</v>
      </c>
      <c r="P18" s="13" t="s">
        <v>91</v>
      </c>
      <c r="Q18" s="12"/>
      <c r="R18" s="13"/>
      <c r="S18" s="12" t="s">
        <v>76</v>
      </c>
      <c r="T18" s="13" t="s">
        <v>91</v>
      </c>
      <c r="U18" s="14" t="n">
        <f>438</f>
        <v>438.0</v>
      </c>
      <c r="V18" s="15" t="n">
        <f>10</f>
        <v>10.0</v>
      </c>
      <c r="W18" s="15"/>
      <c r="X18" s="15" t="n">
        <f>4380</f>
        <v>4380.0</v>
      </c>
      <c r="Y18" s="15"/>
      <c r="Z18" s="15" t="str">
        <f>"－"</f>
        <v>－</v>
      </c>
      <c r="AA18" s="12"/>
      <c r="AB18" s="16" t="n">
        <f>10</f>
        <v>10.0</v>
      </c>
      <c r="AC18" s="15" t="n">
        <f>1</f>
        <v>1.0</v>
      </c>
    </row>
    <row r="19">
      <c r="A19" s="9" t="s">
        <v>49</v>
      </c>
      <c r="B19" s="9" t="s">
        <v>57</v>
      </c>
      <c r="C19" s="9" t="s">
        <v>58</v>
      </c>
      <c r="D19" s="9" t="s">
        <v>59</v>
      </c>
      <c r="E19" s="9" t="s">
        <v>53</v>
      </c>
      <c r="F19" s="9" t="s">
        <v>49</v>
      </c>
      <c r="G19" s="10" t="s">
        <v>61</v>
      </c>
      <c r="H19" s="11" t="n">
        <v>23000.0</v>
      </c>
      <c r="I19" s="12" t="s">
        <v>92</v>
      </c>
      <c r="J19" s="13" t="s">
        <v>93</v>
      </c>
      <c r="K19" s="12" t="s">
        <v>92</v>
      </c>
      <c r="L19" s="13" t="s">
        <v>93</v>
      </c>
      <c r="M19" s="12"/>
      <c r="N19" s="13"/>
      <c r="O19" s="12" t="s">
        <v>92</v>
      </c>
      <c r="P19" s="13" t="s">
        <v>93</v>
      </c>
      <c r="Q19" s="12"/>
      <c r="R19" s="13"/>
      <c r="S19" s="12" t="s">
        <v>92</v>
      </c>
      <c r="T19" s="13" t="s">
        <v>93</v>
      </c>
      <c r="U19" s="14" t="n">
        <f>1210</f>
        <v>1210.0</v>
      </c>
      <c r="V19" s="15" t="n">
        <f>2000</f>
        <v>2000.0</v>
      </c>
      <c r="W19" s="15"/>
      <c r="X19" s="15" t="n">
        <f>2420000</f>
        <v>2420000.0</v>
      </c>
      <c r="Y19" s="15"/>
      <c r="Z19" s="15" t="n">
        <f>2000</f>
        <v>2000.0</v>
      </c>
      <c r="AA19" s="12" t="s">
        <v>64</v>
      </c>
      <c r="AB19" s="16" t="str">
        <f>"－"</f>
        <v>－</v>
      </c>
      <c r="AC19" s="15" t="n">
        <f>1</f>
        <v>1.0</v>
      </c>
    </row>
    <row r="20">
      <c r="A20" s="9" t="s">
        <v>49</v>
      </c>
      <c r="B20" s="9" t="s">
        <v>57</v>
      </c>
      <c r="C20" s="9" t="s">
        <v>58</v>
      </c>
      <c r="D20" s="9" t="s">
        <v>59</v>
      </c>
      <c r="E20" s="9" t="s">
        <v>53</v>
      </c>
      <c r="F20" s="9" t="s">
        <v>49</v>
      </c>
      <c r="G20" s="10" t="s">
        <v>61</v>
      </c>
      <c r="H20" s="11" t="n">
        <v>23500.0</v>
      </c>
      <c r="I20" s="12" t="s">
        <v>62</v>
      </c>
      <c r="J20" s="13" t="s">
        <v>94</v>
      </c>
      <c r="K20" s="12" t="s">
        <v>92</v>
      </c>
      <c r="L20" s="13" t="s">
        <v>95</v>
      </c>
      <c r="M20" s="12"/>
      <c r="N20" s="13"/>
      <c r="O20" s="12" t="s">
        <v>62</v>
      </c>
      <c r="P20" s="13" t="s">
        <v>96</v>
      </c>
      <c r="Q20" s="12"/>
      <c r="R20" s="13"/>
      <c r="S20" s="12" t="s">
        <v>92</v>
      </c>
      <c r="T20" s="13" t="s">
        <v>95</v>
      </c>
      <c r="U20" s="14" t="n">
        <f>720.5</f>
        <v>720.5</v>
      </c>
      <c r="V20" s="15" t="n">
        <f>16000</f>
        <v>16000.0</v>
      </c>
      <c r="W20" s="15"/>
      <c r="X20" s="15" t="n">
        <f>12044000</f>
        <v>1.2044E7</v>
      </c>
      <c r="Y20" s="15"/>
      <c r="Z20" s="15" t="n">
        <f>10000</f>
        <v>10000.0</v>
      </c>
      <c r="AA20" s="12" t="s">
        <v>64</v>
      </c>
      <c r="AB20" s="16" t="str">
        <f>"－"</f>
        <v>－</v>
      </c>
      <c r="AC20" s="15" t="n">
        <f>2</f>
        <v>2.0</v>
      </c>
    </row>
    <row r="21">
      <c r="A21" s="9" t="s">
        <v>49</v>
      </c>
      <c r="B21" s="9" t="s">
        <v>57</v>
      </c>
      <c r="C21" s="9" t="s">
        <v>58</v>
      </c>
      <c r="D21" s="9" t="s">
        <v>59</v>
      </c>
      <c r="E21" s="9" t="s">
        <v>53</v>
      </c>
      <c r="F21" s="9" t="s">
        <v>49</v>
      </c>
      <c r="G21" s="10" t="s">
        <v>61</v>
      </c>
      <c r="H21" s="11" t="n">
        <v>24000.0</v>
      </c>
      <c r="I21" s="12" t="s">
        <v>62</v>
      </c>
      <c r="J21" s="13" t="s">
        <v>97</v>
      </c>
      <c r="K21" s="12" t="s">
        <v>92</v>
      </c>
      <c r="L21" s="13" t="s">
        <v>98</v>
      </c>
      <c r="M21" s="12"/>
      <c r="N21" s="13"/>
      <c r="O21" s="12" t="s">
        <v>62</v>
      </c>
      <c r="P21" s="13" t="s">
        <v>70</v>
      </c>
      <c r="Q21" s="12"/>
      <c r="R21" s="13"/>
      <c r="S21" s="12" t="s">
        <v>92</v>
      </c>
      <c r="T21" s="13" t="s">
        <v>98</v>
      </c>
      <c r="U21" s="14" t="n">
        <f>250</f>
        <v>250.0</v>
      </c>
      <c r="V21" s="15" t="n">
        <f>6000</f>
        <v>6000.0</v>
      </c>
      <c r="W21" s="15"/>
      <c r="X21" s="15" t="n">
        <f>1400000</f>
        <v>1400000.0</v>
      </c>
      <c r="Y21" s="15"/>
      <c r="Z21" s="15" t="n">
        <f>2000</f>
        <v>2000.0</v>
      </c>
      <c r="AA21" s="12" t="s">
        <v>64</v>
      </c>
      <c r="AB21" s="16" t="str">
        <f>"－"</f>
        <v>－</v>
      </c>
      <c r="AC21" s="15" t="n">
        <f>2</f>
        <v>2.0</v>
      </c>
    </row>
    <row r="22">
      <c r="A22" s="9" t="s">
        <v>49</v>
      </c>
      <c r="B22" s="9" t="s">
        <v>57</v>
      </c>
      <c r="C22" s="9" t="s">
        <v>58</v>
      </c>
      <c r="D22" s="9" t="s">
        <v>59</v>
      </c>
      <c r="E22" s="9" t="s">
        <v>53</v>
      </c>
      <c r="F22" s="9" t="s">
        <v>54</v>
      </c>
      <c r="G22" s="10" t="s">
        <v>55</v>
      </c>
      <c r="H22" s="11" t="n">
        <v>23500.0</v>
      </c>
      <c r="I22" s="12" t="s">
        <v>62</v>
      </c>
      <c r="J22" s="13" t="s">
        <v>99</v>
      </c>
      <c r="K22" s="12" t="s">
        <v>62</v>
      </c>
      <c r="L22" s="13" t="s">
        <v>99</v>
      </c>
      <c r="M22" s="12"/>
      <c r="N22" s="13"/>
      <c r="O22" s="12" t="s">
        <v>65</v>
      </c>
      <c r="P22" s="13" t="s">
        <v>100</v>
      </c>
      <c r="Q22" s="12"/>
      <c r="R22" s="13"/>
      <c r="S22" s="12" t="s">
        <v>65</v>
      </c>
      <c r="T22" s="13" t="s">
        <v>100</v>
      </c>
      <c r="U22" s="14" t="n">
        <f>677.5</f>
        <v>677.5</v>
      </c>
      <c r="V22" s="15" t="n">
        <f>6000</f>
        <v>6000.0</v>
      </c>
      <c r="W22" s="15"/>
      <c r="X22" s="15" t="n">
        <f>4370000</f>
        <v>4370000.0</v>
      </c>
      <c r="Y22" s="15"/>
      <c r="Z22" s="15" t="str">
        <f>"－"</f>
        <v>－</v>
      </c>
      <c r="AA22" s="12"/>
      <c r="AB22" s="16" t="n">
        <f>2000</f>
        <v>2000.0</v>
      </c>
      <c r="AC22" s="15" t="n">
        <f>2</f>
        <v>2.0</v>
      </c>
    </row>
    <row r="23">
      <c r="A23" s="9" t="s">
        <v>49</v>
      </c>
      <c r="B23" s="9" t="s">
        <v>57</v>
      </c>
      <c r="C23" s="9" t="s">
        <v>58</v>
      </c>
      <c r="D23" s="9" t="s">
        <v>59</v>
      </c>
      <c r="E23" s="9" t="s">
        <v>53</v>
      </c>
      <c r="F23" s="9" t="s">
        <v>54</v>
      </c>
      <c r="G23" s="10" t="s">
        <v>55</v>
      </c>
      <c r="H23" s="11" t="n">
        <v>24000.0</v>
      </c>
      <c r="I23" s="12" t="s">
        <v>101</v>
      </c>
      <c r="J23" s="13" t="s">
        <v>102</v>
      </c>
      <c r="K23" s="12" t="s">
        <v>101</v>
      </c>
      <c r="L23" s="13" t="s">
        <v>102</v>
      </c>
      <c r="M23" s="12"/>
      <c r="N23" s="13"/>
      <c r="O23" s="12" t="s">
        <v>103</v>
      </c>
      <c r="P23" s="13" t="s">
        <v>104</v>
      </c>
      <c r="Q23" s="12"/>
      <c r="R23" s="13"/>
      <c r="S23" s="12" t="s">
        <v>103</v>
      </c>
      <c r="T23" s="13" t="s">
        <v>104</v>
      </c>
      <c r="U23" s="14" t="n">
        <f>489.25</f>
        <v>489.25</v>
      </c>
      <c r="V23" s="15" t="n">
        <f>16000</f>
        <v>16000.0</v>
      </c>
      <c r="W23" s="15"/>
      <c r="X23" s="15" t="n">
        <f>7828000</f>
        <v>7828000.0</v>
      </c>
      <c r="Y23" s="15"/>
      <c r="Z23" s="15" t="str">
        <f>"－"</f>
        <v>－</v>
      </c>
      <c r="AA23" s="12"/>
      <c r="AB23" s="16" t="n">
        <f>18000</f>
        <v>18000.0</v>
      </c>
      <c r="AC23" s="15" t="n">
        <f>8</f>
        <v>8.0</v>
      </c>
    </row>
    <row r="24">
      <c r="A24" s="9" t="s">
        <v>49</v>
      </c>
      <c r="B24" s="9" t="s">
        <v>57</v>
      </c>
      <c r="C24" s="9" t="s">
        <v>58</v>
      </c>
      <c r="D24" s="9" t="s">
        <v>59</v>
      </c>
      <c r="E24" s="9" t="s">
        <v>53</v>
      </c>
      <c r="F24" s="9" t="s">
        <v>54</v>
      </c>
      <c r="G24" s="10" t="s">
        <v>55</v>
      </c>
      <c r="H24" s="11" t="n">
        <v>24500.0</v>
      </c>
      <c r="I24" s="12" t="s">
        <v>67</v>
      </c>
      <c r="J24" s="13" t="s">
        <v>105</v>
      </c>
      <c r="K24" s="12" t="s">
        <v>67</v>
      </c>
      <c r="L24" s="13" t="s">
        <v>105</v>
      </c>
      <c r="M24" s="12"/>
      <c r="N24" s="13"/>
      <c r="O24" s="12" t="s">
        <v>65</v>
      </c>
      <c r="P24" s="13" t="s">
        <v>106</v>
      </c>
      <c r="Q24" s="12"/>
      <c r="R24" s="13"/>
      <c r="S24" s="12" t="s">
        <v>65</v>
      </c>
      <c r="T24" s="13" t="s">
        <v>106</v>
      </c>
      <c r="U24" s="14" t="n">
        <f>279</f>
        <v>279.0</v>
      </c>
      <c r="V24" s="15" t="n">
        <f>16005</f>
        <v>16005.0</v>
      </c>
      <c r="W24" s="15"/>
      <c r="X24" s="15" t="n">
        <f>4465730</f>
        <v>4465730.0</v>
      </c>
      <c r="Y24" s="15"/>
      <c r="Z24" s="15" t="str">
        <f>"－"</f>
        <v>－</v>
      </c>
      <c r="AA24" s="12"/>
      <c r="AB24" s="16" t="n">
        <f>2005</f>
        <v>2005.0</v>
      </c>
      <c r="AC24" s="15" t="n">
        <f>8</f>
        <v>8.0</v>
      </c>
    </row>
    <row r="25">
      <c r="A25" s="9" t="s">
        <v>49</v>
      </c>
      <c r="B25" s="9" t="s">
        <v>57</v>
      </c>
      <c r="C25" s="9" t="s">
        <v>58</v>
      </c>
      <c r="D25" s="9" t="s">
        <v>59</v>
      </c>
      <c r="E25" s="9" t="s">
        <v>53</v>
      </c>
      <c r="F25" s="9" t="s">
        <v>54</v>
      </c>
      <c r="G25" s="10" t="s">
        <v>55</v>
      </c>
      <c r="H25" s="11" t="n">
        <v>25000.0</v>
      </c>
      <c r="I25" s="12" t="s">
        <v>107</v>
      </c>
      <c r="J25" s="13" t="s">
        <v>108</v>
      </c>
      <c r="K25" s="12" t="s">
        <v>107</v>
      </c>
      <c r="L25" s="13" t="s">
        <v>108</v>
      </c>
      <c r="M25" s="12"/>
      <c r="N25" s="13"/>
      <c r="O25" s="12" t="s">
        <v>65</v>
      </c>
      <c r="P25" s="13" t="s">
        <v>109</v>
      </c>
      <c r="Q25" s="12"/>
      <c r="R25" s="13"/>
      <c r="S25" s="12" t="s">
        <v>65</v>
      </c>
      <c r="T25" s="13" t="s">
        <v>109</v>
      </c>
      <c r="U25" s="14" t="n">
        <f>98</f>
        <v>98.0</v>
      </c>
      <c r="V25" s="15" t="n">
        <f>4000</f>
        <v>4000.0</v>
      </c>
      <c r="W25" s="15"/>
      <c r="X25" s="15" t="n">
        <f>392000</f>
        <v>392000.0</v>
      </c>
      <c r="Y25" s="15"/>
      <c r="Z25" s="15" t="str">
        <f>"－"</f>
        <v>－</v>
      </c>
      <c r="AA25" s="12"/>
      <c r="AB25" s="16" t="n">
        <f>4000</f>
        <v>4000.0</v>
      </c>
      <c r="AC25" s="15" t="n">
        <f>2</f>
        <v>2.0</v>
      </c>
    </row>
    <row r="26">
      <c r="A26" s="9" t="s">
        <v>49</v>
      </c>
      <c r="B26" s="9" t="s">
        <v>57</v>
      </c>
      <c r="C26" s="9" t="s">
        <v>58</v>
      </c>
      <c r="D26" s="9" t="s">
        <v>59</v>
      </c>
      <c r="E26" s="9" t="s">
        <v>53</v>
      </c>
      <c r="F26" s="9" t="s">
        <v>83</v>
      </c>
      <c r="G26" s="10" t="s">
        <v>110</v>
      </c>
      <c r="H26" s="11" t="n">
        <v>24500.0</v>
      </c>
      <c r="I26" s="12" t="s">
        <v>65</v>
      </c>
      <c r="J26" s="13" t="s">
        <v>111</v>
      </c>
      <c r="K26" s="12" t="s">
        <v>65</v>
      </c>
      <c r="L26" s="13" t="s">
        <v>111</v>
      </c>
      <c r="M26" s="12"/>
      <c r="N26" s="13"/>
      <c r="O26" s="12" t="s">
        <v>65</v>
      </c>
      <c r="P26" s="13" t="s">
        <v>111</v>
      </c>
      <c r="Q26" s="12"/>
      <c r="R26" s="13"/>
      <c r="S26" s="12" t="s">
        <v>65</v>
      </c>
      <c r="T26" s="13" t="s">
        <v>111</v>
      </c>
      <c r="U26" s="14" t="n">
        <f>349</f>
        <v>349.0</v>
      </c>
      <c r="V26" s="15" t="n">
        <f>30</f>
        <v>30.0</v>
      </c>
      <c r="W26" s="15"/>
      <c r="X26" s="15" t="n">
        <f>10470</f>
        <v>10470.0</v>
      </c>
      <c r="Y26" s="15"/>
      <c r="Z26" s="15" t="str">
        <f>"－"</f>
        <v>－</v>
      </c>
      <c r="AA26" s="12"/>
      <c r="AB26" s="16" t="n">
        <f>30</f>
        <v>30.0</v>
      </c>
      <c r="AC26" s="15" t="n">
        <f>1</f>
        <v>1.0</v>
      </c>
    </row>
    <row r="27">
      <c r="A27" s="9" t="s">
        <v>49</v>
      </c>
      <c r="B27" s="9" t="s">
        <v>112</v>
      </c>
      <c r="C27" s="9" t="s">
        <v>113</v>
      </c>
      <c r="D27" s="9" t="s">
        <v>114</v>
      </c>
      <c r="E27" s="9" t="s">
        <v>53</v>
      </c>
      <c r="F27" s="9" t="s">
        <v>83</v>
      </c>
      <c r="G27" s="10" t="s">
        <v>115</v>
      </c>
      <c r="H27" s="11" t="n">
        <v>1100.0</v>
      </c>
      <c r="I27" s="12" t="s">
        <v>73</v>
      </c>
      <c r="J27" s="13" t="s">
        <v>116</v>
      </c>
      <c r="K27" s="12" t="s">
        <v>73</v>
      </c>
      <c r="L27" s="13" t="s">
        <v>116</v>
      </c>
      <c r="M27" s="12"/>
      <c r="N27" s="13"/>
      <c r="O27" s="12" t="s">
        <v>73</v>
      </c>
      <c r="P27" s="13" t="s">
        <v>116</v>
      </c>
      <c r="Q27" s="12"/>
      <c r="R27" s="13"/>
      <c r="S27" s="12" t="s">
        <v>73</v>
      </c>
      <c r="T27" s="13" t="s">
        <v>116</v>
      </c>
      <c r="U27" s="14" t="n">
        <f>6</f>
        <v>6.0</v>
      </c>
      <c r="V27" s="15" t="n">
        <f>1000</f>
        <v>1000.0</v>
      </c>
      <c r="W27" s="15"/>
      <c r="X27" s="15" t="n">
        <f>6000</f>
        <v>6000.0</v>
      </c>
      <c r="Y27" s="15"/>
      <c r="Z27" s="15" t="str">
        <f>"－"</f>
        <v>－</v>
      </c>
      <c r="AA27" s="12"/>
      <c r="AB27" s="16" t="n">
        <f>2000</f>
        <v>2000.0</v>
      </c>
      <c r="AC27" s="15" t="n">
        <f>1</f>
        <v>1.0</v>
      </c>
    </row>
    <row r="28">
      <c r="A28" s="9" t="s">
        <v>49</v>
      </c>
      <c r="B28" s="9" t="s">
        <v>117</v>
      </c>
      <c r="C28" s="9" t="s">
        <v>118</v>
      </c>
      <c r="D28" s="9" t="s">
        <v>119</v>
      </c>
      <c r="E28" s="9" t="s">
        <v>60</v>
      </c>
      <c r="F28" s="9" t="s">
        <v>120</v>
      </c>
      <c r="G28" s="10" t="s">
        <v>121</v>
      </c>
      <c r="H28" s="11" t="n">
        <v>3600.0</v>
      </c>
      <c r="I28" s="12" t="s">
        <v>122</v>
      </c>
      <c r="J28" s="13" t="s">
        <v>123</v>
      </c>
      <c r="K28" s="12" t="s">
        <v>122</v>
      </c>
      <c r="L28" s="13" t="s">
        <v>123</v>
      </c>
      <c r="M28" s="12"/>
      <c r="N28" s="13"/>
      <c r="O28" s="12" t="s">
        <v>122</v>
      </c>
      <c r="P28" s="13" t="s">
        <v>123</v>
      </c>
      <c r="Q28" s="12"/>
      <c r="R28" s="13"/>
      <c r="S28" s="12" t="s">
        <v>122</v>
      </c>
      <c r="T28" s="13" t="s">
        <v>123</v>
      </c>
      <c r="U28" s="14" t="n">
        <f>269</f>
        <v>269.0</v>
      </c>
      <c r="V28" s="15" t="n">
        <f>100</f>
        <v>100.0</v>
      </c>
      <c r="W28" s="15"/>
      <c r="X28" s="15" t="n">
        <f>2690000</f>
        <v>2690000.0</v>
      </c>
      <c r="Y28" s="15"/>
      <c r="Z28" s="15" t="str">
        <f>"－"</f>
        <v>－</v>
      </c>
      <c r="AA28" s="12"/>
      <c r="AB28" s="16" t="n">
        <f>100</f>
        <v>100.0</v>
      </c>
      <c r="AC28" s="15" t="n">
        <f>1</f>
        <v>1.0</v>
      </c>
    </row>
    <row r="29">
      <c r="A29" s="9" t="s">
        <v>49</v>
      </c>
      <c r="B29" s="9" t="s">
        <v>124</v>
      </c>
      <c r="C29" s="9" t="s">
        <v>125</v>
      </c>
      <c r="D29" s="9" t="s">
        <v>126</v>
      </c>
      <c r="E29" s="9" t="s">
        <v>60</v>
      </c>
      <c r="F29" s="9" t="s">
        <v>49</v>
      </c>
      <c r="G29" s="10" t="s">
        <v>61</v>
      </c>
      <c r="H29" s="11" t="n">
        <v>2000.0</v>
      </c>
      <c r="I29" s="12"/>
      <c r="J29" s="13" t="s">
        <v>56</v>
      </c>
      <c r="K29" s="12"/>
      <c r="L29" s="13" t="s">
        <v>56</v>
      </c>
      <c r="M29" s="12"/>
      <c r="N29" s="13"/>
      <c r="O29" s="12"/>
      <c r="P29" s="13" t="s">
        <v>56</v>
      </c>
      <c r="Q29" s="12"/>
      <c r="R29" s="13"/>
      <c r="S29" s="12"/>
      <c r="T29" s="13" t="s">
        <v>56</v>
      </c>
      <c r="U29" s="14" t="str">
        <f>"－"</f>
        <v>－</v>
      </c>
      <c r="V29" s="15" t="str">
        <f>"－"</f>
        <v>－</v>
      </c>
      <c r="W29" s="15"/>
      <c r="X29" s="15" t="str">
        <f>"－"</f>
        <v>－</v>
      </c>
      <c r="Y29" s="15"/>
      <c r="Z29" s="15" t="str">
        <f>"－"</f>
        <v>－</v>
      </c>
      <c r="AA29" s="12" t="s">
        <v>64</v>
      </c>
      <c r="AB29" s="16" t="n">
        <f>1</f>
        <v>1.0</v>
      </c>
      <c r="AC29" s="15" t="str">
        <f>"－"</f>
        <v>－</v>
      </c>
    </row>
    <row r="30">
      <c r="A30" s="9" t="s">
        <v>49</v>
      </c>
      <c r="B30" s="9" t="s">
        <v>127</v>
      </c>
      <c r="C30" s="9" t="s">
        <v>128</v>
      </c>
      <c r="D30" s="9" t="s">
        <v>129</v>
      </c>
      <c r="E30" s="9" t="s">
        <v>53</v>
      </c>
      <c r="F30" s="9" t="s">
        <v>49</v>
      </c>
      <c r="G30" s="10" t="s">
        <v>61</v>
      </c>
      <c r="H30" s="11" t="n">
        <v>2000.0</v>
      </c>
      <c r="I30" s="12"/>
      <c r="J30" s="13" t="s">
        <v>56</v>
      </c>
      <c r="K30" s="12"/>
      <c r="L30" s="13" t="s">
        <v>56</v>
      </c>
      <c r="M30" s="12"/>
      <c r="N30" s="13"/>
      <c r="O30" s="12"/>
      <c r="P30" s="13" t="s">
        <v>56</v>
      </c>
      <c r="Q30" s="12"/>
      <c r="R30" s="13"/>
      <c r="S30" s="12"/>
      <c r="T30" s="13" t="s">
        <v>56</v>
      </c>
      <c r="U30" s="14" t="str">
        <f>"－"</f>
        <v>－</v>
      </c>
      <c r="V30" s="15" t="str">
        <f>"－"</f>
        <v>－</v>
      </c>
      <c r="W30" s="15"/>
      <c r="X30" s="15" t="str">
        <f>"－"</f>
        <v>－</v>
      </c>
      <c r="Y30" s="15"/>
      <c r="Z30" s="15" t="n">
        <f>1</f>
        <v>1.0</v>
      </c>
      <c r="AA30" s="12" t="s">
        <v>64</v>
      </c>
      <c r="AB30" s="16" t="str">
        <f>"－"</f>
        <v>－</v>
      </c>
      <c r="AC30" s="15" t="str">
        <f>"－"</f>
        <v>－</v>
      </c>
    </row>
    <row r="31">
      <c r="A31" s="9" t="s">
        <v>49</v>
      </c>
      <c r="B31" s="9" t="s">
        <v>127</v>
      </c>
      <c r="C31" s="9" t="s">
        <v>128</v>
      </c>
      <c r="D31" s="9" t="s">
        <v>129</v>
      </c>
      <c r="E31" s="9" t="s">
        <v>53</v>
      </c>
      <c r="F31" s="9" t="s">
        <v>54</v>
      </c>
      <c r="G31" s="10" t="s">
        <v>55</v>
      </c>
      <c r="H31" s="11" t="n">
        <v>2000.0</v>
      </c>
      <c r="I31" s="12" t="s">
        <v>71</v>
      </c>
      <c r="J31" s="13" t="s">
        <v>130</v>
      </c>
      <c r="K31" s="12" t="s">
        <v>71</v>
      </c>
      <c r="L31" s="13" t="s">
        <v>130</v>
      </c>
      <c r="M31" s="12"/>
      <c r="N31" s="13"/>
      <c r="O31" s="12" t="s">
        <v>71</v>
      </c>
      <c r="P31" s="13" t="s">
        <v>130</v>
      </c>
      <c r="Q31" s="12"/>
      <c r="R31" s="13"/>
      <c r="S31" s="12" t="s">
        <v>71</v>
      </c>
      <c r="T31" s="13" t="s">
        <v>130</v>
      </c>
      <c r="U31" s="14" t="n">
        <f>40</f>
        <v>40.0</v>
      </c>
      <c r="V31" s="15" t="n">
        <f>1</f>
        <v>1.0</v>
      </c>
      <c r="W31" s="15"/>
      <c r="X31" s="15" t="n">
        <f>4000</f>
        <v>4000.0</v>
      </c>
      <c r="Y31" s="15"/>
      <c r="Z31" s="15" t="str">
        <f>"－"</f>
        <v>－</v>
      </c>
      <c r="AA31" s="12"/>
      <c r="AB31" s="16" t="n">
        <f>1</f>
        <v>1.0</v>
      </c>
      <c r="AC31" s="15" t="n">
        <f>1</f>
        <v>1.0</v>
      </c>
    </row>
    <row r="32">
      <c r="A32" s="9" t="s">
        <v>49</v>
      </c>
      <c r="B32" s="9" t="s">
        <v>131</v>
      </c>
      <c r="C32" s="9" t="s">
        <v>132</v>
      </c>
      <c r="D32" s="9" t="s">
        <v>133</v>
      </c>
      <c r="E32" s="9" t="s">
        <v>60</v>
      </c>
      <c r="F32" s="9" t="s">
        <v>54</v>
      </c>
      <c r="G32" s="10" t="s">
        <v>134</v>
      </c>
      <c r="H32" s="11" t="n">
        <v>3800.0</v>
      </c>
      <c r="I32" s="12"/>
      <c r="J32" s="13" t="s">
        <v>56</v>
      </c>
      <c r="K32" s="12"/>
      <c r="L32" s="13" t="s">
        <v>56</v>
      </c>
      <c r="M32" s="12" t="s">
        <v>92</v>
      </c>
      <c r="N32" s="13" t="s">
        <v>135</v>
      </c>
      <c r="O32" s="12"/>
      <c r="P32" s="13" t="s">
        <v>56</v>
      </c>
      <c r="Q32" s="12" t="s">
        <v>136</v>
      </c>
      <c r="R32" s="13" t="s">
        <v>137</v>
      </c>
      <c r="S32" s="12"/>
      <c r="T32" s="13" t="s">
        <v>56</v>
      </c>
      <c r="U32" s="14" t="str">
        <f>"－"</f>
        <v>－</v>
      </c>
      <c r="V32" s="15" t="n">
        <f>160</f>
        <v>160.0</v>
      </c>
      <c r="W32" s="15" t="n">
        <v>160.0</v>
      </c>
      <c r="X32" s="15" t="n">
        <f>11488000</f>
        <v>1.1488E7</v>
      </c>
      <c r="Y32" s="15" t="n">
        <v>1.1488E7</v>
      </c>
      <c r="Z32" s="15" t="str">
        <f>"－"</f>
        <v>－</v>
      </c>
      <c r="AA32" s="12"/>
      <c r="AB32" s="16" t="str">
        <f>"－"</f>
        <v>－</v>
      </c>
      <c r="AC32" s="15" t="str">
        <f>"－"</f>
        <v>－</v>
      </c>
    </row>
    <row r="33">
      <c r="A33" s="9" t="s">
        <v>49</v>
      </c>
      <c r="B33" s="9" t="s">
        <v>138</v>
      </c>
      <c r="C33" s="9" t="s">
        <v>139</v>
      </c>
      <c r="D33" s="9" t="s">
        <v>140</v>
      </c>
      <c r="E33" s="9" t="s">
        <v>60</v>
      </c>
      <c r="F33" s="9" t="s">
        <v>83</v>
      </c>
      <c r="G33" s="10" t="s">
        <v>115</v>
      </c>
      <c r="H33" s="11" t="n">
        <v>3600.0</v>
      </c>
      <c r="I33" s="12" t="s">
        <v>65</v>
      </c>
      <c r="J33" s="13" t="s">
        <v>141</v>
      </c>
      <c r="K33" s="12" t="s">
        <v>65</v>
      </c>
      <c r="L33" s="13" t="s">
        <v>141</v>
      </c>
      <c r="M33" s="12"/>
      <c r="N33" s="13"/>
      <c r="O33" s="12" t="s">
        <v>65</v>
      </c>
      <c r="P33" s="13" t="s">
        <v>141</v>
      </c>
      <c r="Q33" s="12"/>
      <c r="R33" s="13"/>
      <c r="S33" s="12" t="s">
        <v>65</v>
      </c>
      <c r="T33" s="13" t="s">
        <v>141</v>
      </c>
      <c r="U33" s="14" t="n">
        <f>220</f>
        <v>220.0</v>
      </c>
      <c r="V33" s="15" t="n">
        <f>3</f>
        <v>3.0</v>
      </c>
      <c r="W33" s="15"/>
      <c r="X33" s="15" t="n">
        <f>66000</f>
        <v>66000.0</v>
      </c>
      <c r="Y33" s="15"/>
      <c r="Z33" s="15" t="str">
        <f>"－"</f>
        <v>－</v>
      </c>
      <c r="AA33" s="12"/>
      <c r="AB33" s="16" t="n">
        <f>3</f>
        <v>3.0</v>
      </c>
      <c r="AC33" s="15" t="n">
        <f>1</f>
        <v>1.0</v>
      </c>
    </row>
    <row r="34">
      <c r="A34" s="9" t="s">
        <v>49</v>
      </c>
      <c r="B34" s="9" t="s">
        <v>138</v>
      </c>
      <c r="C34" s="9" t="s">
        <v>139</v>
      </c>
      <c r="D34" s="9" t="s">
        <v>140</v>
      </c>
      <c r="E34" s="9" t="s">
        <v>53</v>
      </c>
      <c r="F34" s="9" t="s">
        <v>83</v>
      </c>
      <c r="G34" s="10" t="s">
        <v>142</v>
      </c>
      <c r="H34" s="11" t="n">
        <v>4600.0</v>
      </c>
      <c r="I34" s="12"/>
      <c r="J34" s="13" t="s">
        <v>56</v>
      </c>
      <c r="K34" s="12"/>
      <c r="L34" s="13" t="s">
        <v>56</v>
      </c>
      <c r="M34" s="12"/>
      <c r="N34" s="13"/>
      <c r="O34" s="12"/>
      <c r="P34" s="13" t="s">
        <v>56</v>
      </c>
      <c r="Q34" s="12"/>
      <c r="R34" s="13"/>
      <c r="S34" s="12"/>
      <c r="T34" s="13" t="s">
        <v>56</v>
      </c>
      <c r="U34" s="14" t="str">
        <f>"－"</f>
        <v>－</v>
      </c>
      <c r="V34" s="15" t="str">
        <f>"－"</f>
        <v>－</v>
      </c>
      <c r="W34" s="15"/>
      <c r="X34" s="15" t="str">
        <f>"－"</f>
        <v>－</v>
      </c>
      <c r="Y34" s="15"/>
      <c r="Z34" s="15" t="str">
        <f>"－"</f>
        <v>－</v>
      </c>
      <c r="AA34" s="12"/>
      <c r="AB34" s="16" t="n">
        <f>500</f>
        <v>500.0</v>
      </c>
      <c r="AC34" s="15" t="str">
        <f>"－"</f>
        <v>－</v>
      </c>
    </row>
    <row r="35">
      <c r="A35" s="9" t="s">
        <v>49</v>
      </c>
      <c r="B35" s="9" t="s">
        <v>143</v>
      </c>
      <c r="C35" s="9" t="s">
        <v>144</v>
      </c>
      <c r="D35" s="9" t="s">
        <v>145</v>
      </c>
      <c r="E35" s="9" t="s">
        <v>60</v>
      </c>
      <c r="F35" s="9" t="s">
        <v>54</v>
      </c>
      <c r="G35" s="10" t="s">
        <v>55</v>
      </c>
      <c r="H35" s="11" t="n">
        <v>750.0</v>
      </c>
      <c r="I35" s="12" t="s">
        <v>136</v>
      </c>
      <c r="J35" s="13" t="s">
        <v>146</v>
      </c>
      <c r="K35" s="12" t="s">
        <v>136</v>
      </c>
      <c r="L35" s="13" t="s">
        <v>146</v>
      </c>
      <c r="M35" s="12"/>
      <c r="N35" s="13"/>
      <c r="O35" s="12" t="s">
        <v>136</v>
      </c>
      <c r="P35" s="13" t="s">
        <v>146</v>
      </c>
      <c r="Q35" s="12"/>
      <c r="R35" s="13"/>
      <c r="S35" s="12" t="s">
        <v>136</v>
      </c>
      <c r="T35" s="13" t="s">
        <v>146</v>
      </c>
      <c r="U35" s="14" t="n">
        <f>23</f>
        <v>23.0</v>
      </c>
      <c r="V35" s="15" t="n">
        <f>1</f>
        <v>1.0</v>
      </c>
      <c r="W35" s="15"/>
      <c r="X35" s="15" t="n">
        <f>2300</f>
        <v>2300.0</v>
      </c>
      <c r="Y35" s="15"/>
      <c r="Z35" s="15" t="str">
        <f>"－"</f>
        <v>－</v>
      </c>
      <c r="AA35" s="12"/>
      <c r="AB35" s="16" t="n">
        <f>1</f>
        <v>1.0</v>
      </c>
      <c r="AC35" s="15" t="n">
        <f>1</f>
        <v>1.0</v>
      </c>
    </row>
    <row r="36">
      <c r="A36" s="9" t="s">
        <v>49</v>
      </c>
      <c r="B36" s="9" t="s">
        <v>147</v>
      </c>
      <c r="C36" s="9" t="s">
        <v>148</v>
      </c>
      <c r="D36" s="9" t="s">
        <v>149</v>
      </c>
      <c r="E36" s="9" t="s">
        <v>60</v>
      </c>
      <c r="F36" s="9" t="s">
        <v>54</v>
      </c>
      <c r="G36" s="10" t="s">
        <v>55</v>
      </c>
      <c r="H36" s="11" t="n">
        <v>1200.0</v>
      </c>
      <c r="I36" s="12" t="s">
        <v>71</v>
      </c>
      <c r="J36" s="13" t="s">
        <v>150</v>
      </c>
      <c r="K36" s="12" t="s">
        <v>78</v>
      </c>
      <c r="L36" s="13" t="s">
        <v>151</v>
      </c>
      <c r="M36" s="12"/>
      <c r="N36" s="13"/>
      <c r="O36" s="12" t="s">
        <v>71</v>
      </c>
      <c r="P36" s="13" t="s">
        <v>150</v>
      </c>
      <c r="Q36" s="12"/>
      <c r="R36" s="13"/>
      <c r="S36" s="12" t="s">
        <v>78</v>
      </c>
      <c r="T36" s="13" t="s">
        <v>151</v>
      </c>
      <c r="U36" s="14" t="n">
        <f>61.85</f>
        <v>61.85</v>
      </c>
      <c r="V36" s="15" t="n">
        <f>2</f>
        <v>2.0</v>
      </c>
      <c r="W36" s="15"/>
      <c r="X36" s="15" t="n">
        <f>12370</f>
        <v>12370.0</v>
      </c>
      <c r="Y36" s="15"/>
      <c r="Z36" s="15" t="str">
        <f>"－"</f>
        <v>－</v>
      </c>
      <c r="AA36" s="12"/>
      <c r="AB36" s="16" t="n">
        <f>1</f>
        <v>1.0</v>
      </c>
      <c r="AC36" s="15" t="n">
        <f>2</f>
        <v>2.0</v>
      </c>
    </row>
    <row r="37">
      <c r="A37" s="9" t="s">
        <v>49</v>
      </c>
      <c r="B37" s="9" t="s">
        <v>147</v>
      </c>
      <c r="C37" s="9" t="s">
        <v>148</v>
      </c>
      <c r="D37" s="9" t="s">
        <v>149</v>
      </c>
      <c r="E37" s="9" t="s">
        <v>53</v>
      </c>
      <c r="F37" s="9" t="s">
        <v>49</v>
      </c>
      <c r="G37" s="10" t="s">
        <v>61</v>
      </c>
      <c r="H37" s="11" t="n">
        <v>950.0</v>
      </c>
      <c r="I37" s="12"/>
      <c r="J37" s="13" t="s">
        <v>56</v>
      </c>
      <c r="K37" s="12"/>
      <c r="L37" s="13" t="s">
        <v>56</v>
      </c>
      <c r="M37" s="12"/>
      <c r="N37" s="13"/>
      <c r="O37" s="12"/>
      <c r="P37" s="13" t="s">
        <v>56</v>
      </c>
      <c r="Q37" s="12"/>
      <c r="R37" s="13"/>
      <c r="S37" s="12"/>
      <c r="T37" s="13" t="s">
        <v>56</v>
      </c>
      <c r="U37" s="14" t="str">
        <f>"－"</f>
        <v>－</v>
      </c>
      <c r="V37" s="15" t="str">
        <f>"－"</f>
        <v>－</v>
      </c>
      <c r="W37" s="15"/>
      <c r="X37" s="15" t="str">
        <f>"－"</f>
        <v>－</v>
      </c>
      <c r="Y37" s="15"/>
      <c r="Z37" s="15" t="n">
        <f>1</f>
        <v>1.0</v>
      </c>
      <c r="AA37" s="12" t="s">
        <v>64</v>
      </c>
      <c r="AB37" s="16" t="str">
        <f>"－"</f>
        <v>－</v>
      </c>
      <c r="AC37" s="15" t="str">
        <f>"－"</f>
        <v>－</v>
      </c>
    </row>
    <row r="38">
      <c r="A38" s="9" t="s">
        <v>49</v>
      </c>
      <c r="B38" s="9" t="s">
        <v>147</v>
      </c>
      <c r="C38" s="9" t="s">
        <v>148</v>
      </c>
      <c r="D38" s="9" t="s">
        <v>149</v>
      </c>
      <c r="E38" s="9" t="s">
        <v>53</v>
      </c>
      <c r="F38" s="9" t="s">
        <v>49</v>
      </c>
      <c r="G38" s="10" t="s">
        <v>61</v>
      </c>
      <c r="H38" s="11" t="n">
        <v>1100.0</v>
      </c>
      <c r="I38" s="12"/>
      <c r="J38" s="13" t="s">
        <v>56</v>
      </c>
      <c r="K38" s="12"/>
      <c r="L38" s="13" t="s">
        <v>56</v>
      </c>
      <c r="M38" s="12"/>
      <c r="N38" s="13"/>
      <c r="O38" s="12"/>
      <c r="P38" s="13" t="s">
        <v>56</v>
      </c>
      <c r="Q38" s="12"/>
      <c r="R38" s="13"/>
      <c r="S38" s="12"/>
      <c r="T38" s="13" t="s">
        <v>56</v>
      </c>
      <c r="U38" s="14" t="str">
        <f>"－"</f>
        <v>－</v>
      </c>
      <c r="V38" s="15" t="str">
        <f>"－"</f>
        <v>－</v>
      </c>
      <c r="W38" s="15"/>
      <c r="X38" s="15" t="str">
        <f>"－"</f>
        <v>－</v>
      </c>
      <c r="Y38" s="15"/>
      <c r="Z38" s="15" t="n">
        <f>2</f>
        <v>2.0</v>
      </c>
      <c r="AA38" s="12" t="s">
        <v>64</v>
      </c>
      <c r="AB38" s="16" t="str">
        <f>"－"</f>
        <v>－</v>
      </c>
      <c r="AC38" s="15" t="str">
        <f>"－"</f>
        <v>－</v>
      </c>
    </row>
    <row r="39">
      <c r="A39" s="9" t="s">
        <v>49</v>
      </c>
      <c r="B39" s="9" t="s">
        <v>152</v>
      </c>
      <c r="C39" s="9" t="s">
        <v>153</v>
      </c>
      <c r="D39" s="9" t="s">
        <v>154</v>
      </c>
      <c r="E39" s="9" t="s">
        <v>60</v>
      </c>
      <c r="F39" s="9" t="s">
        <v>54</v>
      </c>
      <c r="G39" s="10" t="s">
        <v>155</v>
      </c>
      <c r="H39" s="11" t="n">
        <v>6500.0</v>
      </c>
      <c r="I39" s="12"/>
      <c r="J39" s="13" t="s">
        <v>56</v>
      </c>
      <c r="K39" s="12"/>
      <c r="L39" s="13" t="s">
        <v>56</v>
      </c>
      <c r="M39" s="12" t="s">
        <v>156</v>
      </c>
      <c r="N39" s="13" t="s">
        <v>157</v>
      </c>
      <c r="O39" s="12"/>
      <c r="P39" s="13" t="s">
        <v>56</v>
      </c>
      <c r="Q39" s="12" t="s">
        <v>71</v>
      </c>
      <c r="R39" s="13" t="s">
        <v>158</v>
      </c>
      <c r="S39" s="12"/>
      <c r="T39" s="13" t="s">
        <v>56</v>
      </c>
      <c r="U39" s="14" t="str">
        <f>"－"</f>
        <v>－</v>
      </c>
      <c r="V39" s="15" t="n">
        <f>60</f>
        <v>60.0</v>
      </c>
      <c r="W39" s="15" t="n">
        <v>60.0</v>
      </c>
      <c r="X39" s="15" t="n">
        <f>7596300</f>
        <v>7596300.0</v>
      </c>
      <c r="Y39" s="15" t="n">
        <v>7596300.0</v>
      </c>
      <c r="Z39" s="15" t="str">
        <f>"－"</f>
        <v>－</v>
      </c>
      <c r="AA39" s="12"/>
      <c r="AB39" s="16" t="str">
        <f>"－"</f>
        <v>－</v>
      </c>
      <c r="AC39" s="15" t="str">
        <f>"－"</f>
        <v>－</v>
      </c>
    </row>
    <row r="40">
      <c r="A40" s="9" t="s">
        <v>49</v>
      </c>
      <c r="B40" s="9" t="s">
        <v>159</v>
      </c>
      <c r="C40" s="9" t="s">
        <v>160</v>
      </c>
      <c r="D40" s="9" t="s">
        <v>161</v>
      </c>
      <c r="E40" s="9" t="s">
        <v>60</v>
      </c>
      <c r="F40" s="9" t="s">
        <v>54</v>
      </c>
      <c r="G40" s="10" t="s">
        <v>55</v>
      </c>
      <c r="H40" s="11" t="n">
        <v>3400.0</v>
      </c>
      <c r="I40" s="12"/>
      <c r="J40" s="13" t="s">
        <v>56</v>
      </c>
      <c r="K40" s="12"/>
      <c r="L40" s="13" t="s">
        <v>56</v>
      </c>
      <c r="M40" s="12"/>
      <c r="N40" s="13"/>
      <c r="O40" s="12"/>
      <c r="P40" s="13" t="s">
        <v>56</v>
      </c>
      <c r="Q40" s="12"/>
      <c r="R40" s="13"/>
      <c r="S40" s="12"/>
      <c r="T40" s="13" t="s">
        <v>56</v>
      </c>
      <c r="U40" s="14" t="str">
        <f>"－"</f>
        <v>－</v>
      </c>
      <c r="V40" s="15" t="str">
        <f>"－"</f>
        <v>－</v>
      </c>
      <c r="W40" s="15"/>
      <c r="X40" s="15" t="str">
        <f>"－"</f>
        <v>－</v>
      </c>
      <c r="Y40" s="15"/>
      <c r="Z40" s="15" t="str">
        <f>"－"</f>
        <v>－</v>
      </c>
      <c r="AA40" s="12"/>
      <c r="AB40" s="16" t="n">
        <f>1258</f>
        <v>1258.0</v>
      </c>
      <c r="AC40" s="15" t="str">
        <f>"－"</f>
        <v>－</v>
      </c>
    </row>
    <row r="41">
      <c r="A41" s="9" t="s">
        <v>49</v>
      </c>
      <c r="B41" s="9" t="s">
        <v>162</v>
      </c>
      <c r="C41" s="9" t="s">
        <v>163</v>
      </c>
      <c r="D41" s="9" t="s">
        <v>164</v>
      </c>
      <c r="E41" s="9" t="s">
        <v>60</v>
      </c>
      <c r="F41" s="9" t="s">
        <v>54</v>
      </c>
      <c r="G41" s="10" t="s">
        <v>165</v>
      </c>
      <c r="H41" s="11" t="n">
        <v>4800.0</v>
      </c>
      <c r="I41" s="12"/>
      <c r="J41" s="13" t="s">
        <v>56</v>
      </c>
      <c r="K41" s="12"/>
      <c r="L41" s="13" t="s">
        <v>56</v>
      </c>
      <c r="M41" s="12" t="s">
        <v>67</v>
      </c>
      <c r="N41" s="13" t="s">
        <v>166</v>
      </c>
      <c r="O41" s="12"/>
      <c r="P41" s="13" t="s">
        <v>56</v>
      </c>
      <c r="Q41" s="12" t="s">
        <v>92</v>
      </c>
      <c r="R41" s="13" t="s">
        <v>167</v>
      </c>
      <c r="S41" s="12"/>
      <c r="T41" s="13" t="s">
        <v>56</v>
      </c>
      <c r="U41" s="14" t="str">
        <f>"－"</f>
        <v>－</v>
      </c>
      <c r="V41" s="15" t="n">
        <f>75</f>
        <v>75.0</v>
      </c>
      <c r="W41" s="15" t="n">
        <v>75.0</v>
      </c>
      <c r="X41" s="15" t="n">
        <f>4507050</f>
        <v>4507050.0</v>
      </c>
      <c r="Y41" s="15" t="n">
        <v>4507050.0</v>
      </c>
      <c r="Z41" s="15" t="str">
        <f>"－"</f>
        <v>－</v>
      </c>
      <c r="AA41" s="12"/>
      <c r="AB41" s="16" t="str">
        <f>"－"</f>
        <v>－</v>
      </c>
      <c r="AC41" s="15" t="str">
        <f>"－"</f>
        <v>－</v>
      </c>
    </row>
    <row r="42">
      <c r="A42" s="9" t="s">
        <v>49</v>
      </c>
      <c r="B42" s="9" t="s">
        <v>168</v>
      </c>
      <c r="C42" s="9" t="s">
        <v>169</v>
      </c>
      <c r="D42" s="9" t="s">
        <v>170</v>
      </c>
      <c r="E42" s="9" t="s">
        <v>60</v>
      </c>
      <c r="F42" s="9" t="s">
        <v>49</v>
      </c>
      <c r="G42" s="10" t="s">
        <v>61</v>
      </c>
      <c r="H42" s="11" t="n">
        <v>3600.0</v>
      </c>
      <c r="I42" s="12"/>
      <c r="J42" s="13" t="s">
        <v>56</v>
      </c>
      <c r="K42" s="12"/>
      <c r="L42" s="13" t="s">
        <v>56</v>
      </c>
      <c r="M42" s="12"/>
      <c r="N42" s="13"/>
      <c r="O42" s="12"/>
      <c r="P42" s="13" t="s">
        <v>56</v>
      </c>
      <c r="Q42" s="12"/>
      <c r="R42" s="13"/>
      <c r="S42" s="12"/>
      <c r="T42" s="13" t="s">
        <v>56</v>
      </c>
      <c r="U42" s="14" t="str">
        <f>"－"</f>
        <v>－</v>
      </c>
      <c r="V42" s="15" t="str">
        <f>"－"</f>
        <v>－</v>
      </c>
      <c r="W42" s="15"/>
      <c r="X42" s="15" t="str">
        <f>"－"</f>
        <v>－</v>
      </c>
      <c r="Y42" s="15"/>
      <c r="Z42" s="15" t="str">
        <f>"－"</f>
        <v>－</v>
      </c>
      <c r="AA42" s="12" t="s">
        <v>64</v>
      </c>
      <c r="AB42" s="16" t="n">
        <f>1</f>
        <v>1.0</v>
      </c>
      <c r="AC42" s="15" t="str">
        <f>"－"</f>
        <v>－</v>
      </c>
    </row>
    <row r="43">
      <c r="A43" s="9" t="s">
        <v>49</v>
      </c>
      <c r="B43" s="9" t="s">
        <v>171</v>
      </c>
      <c r="C43" s="9" t="s">
        <v>172</v>
      </c>
      <c r="D43" s="9" t="s">
        <v>173</v>
      </c>
      <c r="E43" s="9" t="s">
        <v>53</v>
      </c>
      <c r="F43" s="9" t="s">
        <v>49</v>
      </c>
      <c r="G43" s="10" t="s">
        <v>61</v>
      </c>
      <c r="H43" s="11" t="n">
        <v>6000.0</v>
      </c>
      <c r="I43" s="12"/>
      <c r="J43" s="13" t="s">
        <v>56</v>
      </c>
      <c r="K43" s="12"/>
      <c r="L43" s="13" t="s">
        <v>56</v>
      </c>
      <c r="M43" s="12"/>
      <c r="N43" s="13"/>
      <c r="O43" s="12"/>
      <c r="P43" s="13" t="s">
        <v>56</v>
      </c>
      <c r="Q43" s="12"/>
      <c r="R43" s="13"/>
      <c r="S43" s="12"/>
      <c r="T43" s="13" t="s">
        <v>56</v>
      </c>
      <c r="U43" s="14" t="str">
        <f>"－"</f>
        <v>－</v>
      </c>
      <c r="V43" s="15" t="str">
        <f>"－"</f>
        <v>－</v>
      </c>
      <c r="W43" s="15"/>
      <c r="X43" s="15" t="str">
        <f>"－"</f>
        <v>－</v>
      </c>
      <c r="Y43" s="15"/>
      <c r="Z43" s="15" t="n">
        <f>2</f>
        <v>2.0</v>
      </c>
      <c r="AA43" s="12" t="s">
        <v>64</v>
      </c>
      <c r="AB43" s="16" t="str">
        <f>"－"</f>
        <v>－</v>
      </c>
      <c r="AC43" s="15" t="str">
        <f>"－"</f>
        <v>－</v>
      </c>
    </row>
    <row r="44">
      <c r="A44" s="9" t="s">
        <v>49</v>
      </c>
      <c r="B44" s="9" t="s">
        <v>174</v>
      </c>
      <c r="C44" s="9" t="s">
        <v>175</v>
      </c>
      <c r="D44" s="9" t="s">
        <v>176</v>
      </c>
      <c r="E44" s="9" t="s">
        <v>60</v>
      </c>
      <c r="F44" s="9" t="s">
        <v>120</v>
      </c>
      <c r="G44" s="10" t="s">
        <v>177</v>
      </c>
      <c r="H44" s="11" t="n">
        <v>1300.0</v>
      </c>
      <c r="I44" s="12"/>
      <c r="J44" s="13" t="s">
        <v>56</v>
      </c>
      <c r="K44" s="12"/>
      <c r="L44" s="13" t="s">
        <v>56</v>
      </c>
      <c r="M44" s="12"/>
      <c r="N44" s="13"/>
      <c r="O44" s="12"/>
      <c r="P44" s="13" t="s">
        <v>56</v>
      </c>
      <c r="Q44" s="12"/>
      <c r="R44" s="13"/>
      <c r="S44" s="12"/>
      <c r="T44" s="13" t="s">
        <v>56</v>
      </c>
      <c r="U44" s="14" t="str">
        <f>"－"</f>
        <v>－</v>
      </c>
      <c r="V44" s="15" t="str">
        <f>"－"</f>
        <v>－</v>
      </c>
      <c r="W44" s="15"/>
      <c r="X44" s="15" t="str">
        <f>"－"</f>
        <v>－</v>
      </c>
      <c r="Y44" s="15"/>
      <c r="Z44" s="15" t="str">
        <f>"－"</f>
        <v>－</v>
      </c>
      <c r="AA44" s="12"/>
      <c r="AB44" s="16" t="n">
        <f>5</f>
        <v>5.0</v>
      </c>
      <c r="AC44" s="15" t="str">
        <f>"－"</f>
        <v>－</v>
      </c>
    </row>
    <row r="45">
      <c r="A45" s="9" t="s">
        <v>49</v>
      </c>
      <c r="B45" s="9" t="s">
        <v>178</v>
      </c>
      <c r="C45" s="9" t="s">
        <v>179</v>
      </c>
      <c r="D45" s="9" t="s">
        <v>180</v>
      </c>
      <c r="E45" s="9" t="s">
        <v>60</v>
      </c>
      <c r="F45" s="9" t="s">
        <v>54</v>
      </c>
      <c r="G45" s="10" t="s">
        <v>55</v>
      </c>
      <c r="H45" s="11" t="n">
        <v>8000.0</v>
      </c>
      <c r="I45" s="12"/>
      <c r="J45" s="13" t="s">
        <v>56</v>
      </c>
      <c r="K45" s="12"/>
      <c r="L45" s="13" t="s">
        <v>56</v>
      </c>
      <c r="M45" s="12"/>
      <c r="N45" s="13"/>
      <c r="O45" s="12"/>
      <c r="P45" s="13" t="s">
        <v>56</v>
      </c>
      <c r="Q45" s="12"/>
      <c r="R45" s="13"/>
      <c r="S45" s="12"/>
      <c r="T45" s="13" t="s">
        <v>56</v>
      </c>
      <c r="U45" s="14" t="str">
        <f>"－"</f>
        <v>－</v>
      </c>
      <c r="V45" s="15" t="str">
        <f>"－"</f>
        <v>－</v>
      </c>
      <c r="W45" s="15"/>
      <c r="X45" s="15" t="str">
        <f>"－"</f>
        <v>－</v>
      </c>
      <c r="Y45" s="15"/>
      <c r="Z45" s="15" t="str">
        <f>"－"</f>
        <v>－</v>
      </c>
      <c r="AA45" s="12"/>
      <c r="AB45" s="16" t="n">
        <f>459</f>
        <v>459.0</v>
      </c>
      <c r="AC45" s="15" t="str">
        <f>"－"</f>
        <v>－</v>
      </c>
    </row>
    <row r="46">
      <c r="A46" s="9" t="s">
        <v>49</v>
      </c>
      <c r="B46" s="9" t="s">
        <v>178</v>
      </c>
      <c r="C46" s="9" t="s">
        <v>179</v>
      </c>
      <c r="D46" s="9" t="s">
        <v>180</v>
      </c>
      <c r="E46" s="9" t="s">
        <v>60</v>
      </c>
      <c r="F46" s="9" t="s">
        <v>54</v>
      </c>
      <c r="G46" s="10" t="s">
        <v>181</v>
      </c>
      <c r="H46" s="11" t="n">
        <v>9500.0</v>
      </c>
      <c r="I46" s="12"/>
      <c r="J46" s="13" t="s">
        <v>56</v>
      </c>
      <c r="K46" s="12"/>
      <c r="L46" s="13" t="s">
        <v>56</v>
      </c>
      <c r="M46" s="12" t="s">
        <v>182</v>
      </c>
      <c r="N46" s="13" t="s">
        <v>183</v>
      </c>
      <c r="O46" s="12"/>
      <c r="P46" s="13" t="s">
        <v>56</v>
      </c>
      <c r="Q46" s="12" t="s">
        <v>76</v>
      </c>
      <c r="R46" s="13" t="s">
        <v>184</v>
      </c>
      <c r="S46" s="12"/>
      <c r="T46" s="13" t="s">
        <v>56</v>
      </c>
      <c r="U46" s="14" t="str">
        <f>"－"</f>
        <v>－</v>
      </c>
      <c r="V46" s="15" t="n">
        <f>30</f>
        <v>30.0</v>
      </c>
      <c r="W46" s="15" t="n">
        <v>30.0</v>
      </c>
      <c r="X46" s="15" t="n">
        <f>5034900</f>
        <v>5034900.0</v>
      </c>
      <c r="Y46" s="15" t="n">
        <v>5034900.0</v>
      </c>
      <c r="Z46" s="15" t="str">
        <f>"－"</f>
        <v>－</v>
      </c>
      <c r="AA46" s="12"/>
      <c r="AB46" s="16" t="str">
        <f>"－"</f>
        <v>－</v>
      </c>
      <c r="AC46" s="15" t="str">
        <f>"－"</f>
        <v>－</v>
      </c>
    </row>
    <row r="47">
      <c r="A47" s="9" t="s">
        <v>49</v>
      </c>
      <c r="B47" s="9" t="s">
        <v>178</v>
      </c>
      <c r="C47" s="9" t="s">
        <v>179</v>
      </c>
      <c r="D47" s="9" t="s">
        <v>180</v>
      </c>
      <c r="E47" s="9" t="s">
        <v>60</v>
      </c>
      <c r="F47" s="9" t="s">
        <v>83</v>
      </c>
      <c r="G47" s="10" t="s">
        <v>115</v>
      </c>
      <c r="H47" s="11" t="n">
        <v>7500.0</v>
      </c>
      <c r="I47" s="12"/>
      <c r="J47" s="13" t="s">
        <v>56</v>
      </c>
      <c r="K47" s="12"/>
      <c r="L47" s="13" t="s">
        <v>56</v>
      </c>
      <c r="M47" s="12" t="s">
        <v>67</v>
      </c>
      <c r="N47" s="13" t="s">
        <v>185</v>
      </c>
      <c r="O47" s="12"/>
      <c r="P47" s="13" t="s">
        <v>56</v>
      </c>
      <c r="Q47" s="12" t="s">
        <v>81</v>
      </c>
      <c r="R47" s="13" t="s">
        <v>186</v>
      </c>
      <c r="S47" s="12"/>
      <c r="T47" s="13" t="s">
        <v>56</v>
      </c>
      <c r="U47" s="14" t="str">
        <f>"－"</f>
        <v>－</v>
      </c>
      <c r="V47" s="15" t="n">
        <f>398</f>
        <v>398.0</v>
      </c>
      <c r="W47" s="15" t="n">
        <v>398.0</v>
      </c>
      <c r="X47" s="15" t="n">
        <f>8668210</f>
        <v>8668210.0</v>
      </c>
      <c r="Y47" s="15" t="n">
        <v>8668210.0</v>
      </c>
      <c r="Z47" s="15" t="str">
        <f>"－"</f>
        <v>－</v>
      </c>
      <c r="AA47" s="12"/>
      <c r="AB47" s="16" t="n">
        <f>398</f>
        <v>398.0</v>
      </c>
      <c r="AC47" s="15" t="str">
        <f>"－"</f>
        <v>－</v>
      </c>
    </row>
    <row r="48">
      <c r="A48" s="9" t="s">
        <v>49</v>
      </c>
      <c r="B48" s="9" t="s">
        <v>187</v>
      </c>
      <c r="C48" s="9" t="s">
        <v>188</v>
      </c>
      <c r="D48" s="9" t="s">
        <v>189</v>
      </c>
      <c r="E48" s="9" t="s">
        <v>53</v>
      </c>
      <c r="F48" s="9" t="s">
        <v>54</v>
      </c>
      <c r="G48" s="10" t="s">
        <v>190</v>
      </c>
      <c r="H48" s="11" t="n">
        <v>1900.0</v>
      </c>
      <c r="I48" s="12"/>
      <c r="J48" s="13" t="s">
        <v>56</v>
      </c>
      <c r="K48" s="12"/>
      <c r="L48" s="13" t="s">
        <v>56</v>
      </c>
      <c r="M48" s="12" t="s">
        <v>182</v>
      </c>
      <c r="N48" s="13" t="s">
        <v>191</v>
      </c>
      <c r="O48" s="12"/>
      <c r="P48" s="13" t="s">
        <v>56</v>
      </c>
      <c r="Q48" s="12" t="s">
        <v>71</v>
      </c>
      <c r="R48" s="13" t="s">
        <v>192</v>
      </c>
      <c r="S48" s="12"/>
      <c r="T48" s="13" t="s">
        <v>56</v>
      </c>
      <c r="U48" s="14" t="str">
        <f>"－"</f>
        <v>－</v>
      </c>
      <c r="V48" s="15" t="n">
        <f>280</f>
        <v>280.0</v>
      </c>
      <c r="W48" s="15" t="n">
        <v>280.0</v>
      </c>
      <c r="X48" s="15" t="n">
        <f>10343650</f>
        <v>1.034365E7</v>
      </c>
      <c r="Y48" s="15" t="n">
        <v>1.034365E7</v>
      </c>
      <c r="Z48" s="15" t="str">
        <f>"－"</f>
        <v>－</v>
      </c>
      <c r="AA48" s="12"/>
      <c r="AB48" s="16" t="str">
        <f>"－"</f>
        <v>－</v>
      </c>
      <c r="AC48" s="15" t="str">
        <f>"－"</f>
        <v>－</v>
      </c>
    </row>
    <row r="49">
      <c r="A49" s="9" t="s">
        <v>49</v>
      </c>
      <c r="B49" s="9" t="s">
        <v>193</v>
      </c>
      <c r="C49" s="9" t="s">
        <v>194</v>
      </c>
      <c r="D49" s="9" t="s">
        <v>195</v>
      </c>
      <c r="E49" s="9" t="s">
        <v>60</v>
      </c>
      <c r="F49" s="9" t="s">
        <v>49</v>
      </c>
      <c r="G49" s="10" t="s">
        <v>61</v>
      </c>
      <c r="H49" s="11" t="n">
        <v>3200.0</v>
      </c>
      <c r="I49" s="12"/>
      <c r="J49" s="13" t="s">
        <v>56</v>
      </c>
      <c r="K49" s="12"/>
      <c r="L49" s="13" t="s">
        <v>56</v>
      </c>
      <c r="M49" s="12" t="s">
        <v>156</v>
      </c>
      <c r="N49" s="13" t="s">
        <v>196</v>
      </c>
      <c r="O49" s="12"/>
      <c r="P49" s="13" t="s">
        <v>56</v>
      </c>
      <c r="Q49" s="12" t="s">
        <v>156</v>
      </c>
      <c r="R49" s="13" t="s">
        <v>196</v>
      </c>
      <c r="S49" s="12"/>
      <c r="T49" s="13" t="s">
        <v>56</v>
      </c>
      <c r="U49" s="14" t="str">
        <f>"－"</f>
        <v>－</v>
      </c>
      <c r="V49" s="15" t="n">
        <f>60</f>
        <v>60.0</v>
      </c>
      <c r="W49" s="15" t="n">
        <v>60.0</v>
      </c>
      <c r="X49" s="15" t="n">
        <f>3720000</f>
        <v>3720000.0</v>
      </c>
      <c r="Y49" s="15" t="n">
        <v>3720000.0</v>
      </c>
      <c r="Z49" s="15" t="str">
        <f>"－"</f>
        <v>－</v>
      </c>
      <c r="AA49" s="12" t="s">
        <v>64</v>
      </c>
      <c r="AB49" s="16" t="str">
        <f>"－"</f>
        <v>－</v>
      </c>
      <c r="AC49" s="15" t="str">
        <f>"－"</f>
        <v>－</v>
      </c>
    </row>
    <row r="50">
      <c r="A50" s="9" t="s">
        <v>49</v>
      </c>
      <c r="B50" s="9" t="s">
        <v>193</v>
      </c>
      <c r="C50" s="9" t="s">
        <v>194</v>
      </c>
      <c r="D50" s="9" t="s">
        <v>195</v>
      </c>
      <c r="E50" s="9" t="s">
        <v>53</v>
      </c>
      <c r="F50" s="9" t="s">
        <v>54</v>
      </c>
      <c r="G50" s="10" t="s">
        <v>197</v>
      </c>
      <c r="H50" s="11" t="n">
        <v>2000.0</v>
      </c>
      <c r="I50" s="12"/>
      <c r="J50" s="13" t="s">
        <v>56</v>
      </c>
      <c r="K50" s="12"/>
      <c r="L50" s="13" t="s">
        <v>56</v>
      </c>
      <c r="M50" s="12" t="s">
        <v>67</v>
      </c>
      <c r="N50" s="13" t="s">
        <v>198</v>
      </c>
      <c r="O50" s="12"/>
      <c r="P50" s="13" t="s">
        <v>56</v>
      </c>
      <c r="Q50" s="12" t="s">
        <v>182</v>
      </c>
      <c r="R50" s="13" t="s">
        <v>199</v>
      </c>
      <c r="S50" s="12"/>
      <c r="T50" s="13" t="s">
        <v>56</v>
      </c>
      <c r="U50" s="14" t="str">
        <f>"－"</f>
        <v>－</v>
      </c>
      <c r="V50" s="15" t="n">
        <f>300</f>
        <v>300.0</v>
      </c>
      <c r="W50" s="15" t="n">
        <v>300.0</v>
      </c>
      <c r="X50" s="15" t="n">
        <f>17391000</f>
        <v>1.7391E7</v>
      </c>
      <c r="Y50" s="15" t="n">
        <v>1.7391E7</v>
      </c>
      <c r="Z50" s="15" t="str">
        <f>"－"</f>
        <v>－</v>
      </c>
      <c r="AA50" s="12"/>
      <c r="AB50" s="16" t="str">
        <f>"－"</f>
        <v>－</v>
      </c>
      <c r="AC50" s="15" t="str">
        <f>"－"</f>
        <v>－</v>
      </c>
    </row>
    <row r="51">
      <c r="A51" s="9" t="s">
        <v>49</v>
      </c>
      <c r="B51" s="9" t="s">
        <v>200</v>
      </c>
      <c r="C51" s="9" t="s">
        <v>201</v>
      </c>
      <c r="D51" s="9" t="s">
        <v>202</v>
      </c>
      <c r="E51" s="9" t="s">
        <v>60</v>
      </c>
      <c r="F51" s="9" t="s">
        <v>54</v>
      </c>
      <c r="G51" s="10" t="s">
        <v>203</v>
      </c>
      <c r="H51" s="11" t="n">
        <v>2600.0</v>
      </c>
      <c r="I51" s="12"/>
      <c r="J51" s="13" t="s">
        <v>56</v>
      </c>
      <c r="K51" s="12"/>
      <c r="L51" s="13" t="s">
        <v>56</v>
      </c>
      <c r="M51" s="12" t="s">
        <v>136</v>
      </c>
      <c r="N51" s="13" t="s">
        <v>204</v>
      </c>
      <c r="O51" s="12"/>
      <c r="P51" s="13" t="s">
        <v>56</v>
      </c>
      <c r="Q51" s="12" t="s">
        <v>92</v>
      </c>
      <c r="R51" s="13" t="s">
        <v>205</v>
      </c>
      <c r="S51" s="12"/>
      <c r="T51" s="13" t="s">
        <v>56</v>
      </c>
      <c r="U51" s="14" t="str">
        <f>"－"</f>
        <v>－</v>
      </c>
      <c r="V51" s="15" t="n">
        <f>210</f>
        <v>210.0</v>
      </c>
      <c r="W51" s="15" t="n">
        <v>210.0</v>
      </c>
      <c r="X51" s="15" t="n">
        <f>9239100</f>
        <v>9239100.0</v>
      </c>
      <c r="Y51" s="15" t="n">
        <v>9239100.0</v>
      </c>
      <c r="Z51" s="15" t="str">
        <f>"－"</f>
        <v>－</v>
      </c>
      <c r="AA51" s="12"/>
      <c r="AB51" s="16" t="n">
        <f>110</f>
        <v>110.0</v>
      </c>
      <c r="AC51" s="15" t="str">
        <f>"－"</f>
        <v>－</v>
      </c>
    </row>
    <row r="52">
      <c r="A52" s="9" t="s">
        <v>49</v>
      </c>
      <c r="B52" s="9" t="s">
        <v>206</v>
      </c>
      <c r="C52" s="9" t="s">
        <v>207</v>
      </c>
      <c r="D52" s="9" t="s">
        <v>208</v>
      </c>
      <c r="E52" s="9" t="s">
        <v>60</v>
      </c>
      <c r="F52" s="9" t="s">
        <v>209</v>
      </c>
      <c r="G52" s="10" t="s">
        <v>210</v>
      </c>
      <c r="H52" s="11" t="n">
        <v>12500.0</v>
      </c>
      <c r="I52" s="12" t="s">
        <v>73</v>
      </c>
      <c r="J52" s="13" t="s">
        <v>211</v>
      </c>
      <c r="K52" s="12" t="s">
        <v>73</v>
      </c>
      <c r="L52" s="13" t="s">
        <v>211</v>
      </c>
      <c r="M52" s="12"/>
      <c r="N52" s="13"/>
      <c r="O52" s="12" t="s">
        <v>73</v>
      </c>
      <c r="P52" s="13" t="s">
        <v>211</v>
      </c>
      <c r="Q52" s="12"/>
      <c r="R52" s="13"/>
      <c r="S52" s="12" t="s">
        <v>73</v>
      </c>
      <c r="T52" s="13" t="s">
        <v>211</v>
      </c>
      <c r="U52" s="14" t="n">
        <f>526</f>
        <v>526.0</v>
      </c>
      <c r="V52" s="15" t="n">
        <f>1</f>
        <v>1.0</v>
      </c>
      <c r="W52" s="15"/>
      <c r="X52" s="15" t="n">
        <f>52600</f>
        <v>52600.0</v>
      </c>
      <c r="Y52" s="15"/>
      <c r="Z52" s="15" t="str">
        <f>"－"</f>
        <v>－</v>
      </c>
      <c r="AA52" s="12"/>
      <c r="AB52" s="16" t="n">
        <f>1</f>
        <v>1.0</v>
      </c>
      <c r="AC52" s="15" t="n">
        <f>1</f>
        <v>1.0</v>
      </c>
    </row>
    <row r="53">
      <c r="A53" s="9" t="s">
        <v>49</v>
      </c>
      <c r="B53" s="9" t="s">
        <v>212</v>
      </c>
      <c r="C53" s="9" t="s">
        <v>213</v>
      </c>
      <c r="D53" s="9" t="s">
        <v>214</v>
      </c>
      <c r="E53" s="9" t="s">
        <v>60</v>
      </c>
      <c r="F53" s="9" t="s">
        <v>54</v>
      </c>
      <c r="G53" s="10" t="s">
        <v>55</v>
      </c>
      <c r="H53" s="11" t="n">
        <v>2600.0</v>
      </c>
      <c r="I53" s="12" t="s">
        <v>69</v>
      </c>
      <c r="J53" s="13" t="s">
        <v>109</v>
      </c>
      <c r="K53" s="12" t="s">
        <v>69</v>
      </c>
      <c r="L53" s="13" t="s">
        <v>109</v>
      </c>
      <c r="M53" s="12"/>
      <c r="N53" s="13"/>
      <c r="O53" s="12" t="s">
        <v>69</v>
      </c>
      <c r="P53" s="13" t="s">
        <v>109</v>
      </c>
      <c r="Q53" s="12"/>
      <c r="R53" s="13"/>
      <c r="S53" s="12" t="s">
        <v>69</v>
      </c>
      <c r="T53" s="13" t="s">
        <v>109</v>
      </c>
      <c r="U53" s="14" t="n">
        <f>30</f>
        <v>30.0</v>
      </c>
      <c r="V53" s="15" t="n">
        <f>3</f>
        <v>3.0</v>
      </c>
      <c r="W53" s="15"/>
      <c r="X53" s="15" t="n">
        <f>9000</f>
        <v>9000.0</v>
      </c>
      <c r="Y53" s="15"/>
      <c r="Z53" s="15" t="str">
        <f>"－"</f>
        <v>－</v>
      </c>
      <c r="AA53" s="12"/>
      <c r="AB53" s="16" t="n">
        <f>3</f>
        <v>3.0</v>
      </c>
      <c r="AC53" s="15" t="n">
        <f>1</f>
        <v>1.0</v>
      </c>
    </row>
    <row r="54">
      <c r="A54" s="9" t="s">
        <v>49</v>
      </c>
      <c r="B54" s="9" t="s">
        <v>215</v>
      </c>
      <c r="C54" s="9" t="s">
        <v>216</v>
      </c>
      <c r="D54" s="9" t="s">
        <v>217</v>
      </c>
      <c r="E54" s="9" t="s">
        <v>60</v>
      </c>
      <c r="F54" s="9" t="s">
        <v>54</v>
      </c>
      <c r="G54" s="10" t="s">
        <v>55</v>
      </c>
      <c r="H54" s="11" t="n">
        <v>550.0</v>
      </c>
      <c r="I54" s="12" t="s">
        <v>65</v>
      </c>
      <c r="J54" s="13" t="s">
        <v>218</v>
      </c>
      <c r="K54" s="12" t="s">
        <v>65</v>
      </c>
      <c r="L54" s="13" t="s">
        <v>218</v>
      </c>
      <c r="M54" s="12"/>
      <c r="N54" s="13"/>
      <c r="O54" s="12" t="s">
        <v>65</v>
      </c>
      <c r="P54" s="13" t="s">
        <v>218</v>
      </c>
      <c r="Q54" s="12"/>
      <c r="R54" s="13"/>
      <c r="S54" s="12" t="s">
        <v>65</v>
      </c>
      <c r="T54" s="13" t="s">
        <v>218</v>
      </c>
      <c r="U54" s="14" t="n">
        <f>9.5</f>
        <v>9.5</v>
      </c>
      <c r="V54" s="15" t="n">
        <f>8</f>
        <v>8.0</v>
      </c>
      <c r="W54" s="15"/>
      <c r="X54" s="15" t="n">
        <f>7600</f>
        <v>7600.0</v>
      </c>
      <c r="Y54" s="15"/>
      <c r="Z54" s="15" t="str">
        <f>"－"</f>
        <v>－</v>
      </c>
      <c r="AA54" s="12"/>
      <c r="AB54" s="16" t="n">
        <f>8</f>
        <v>8.0</v>
      </c>
      <c r="AC54" s="15" t="n">
        <f>1</f>
        <v>1.0</v>
      </c>
    </row>
    <row r="55">
      <c r="A55" s="9" t="s">
        <v>49</v>
      </c>
      <c r="B55" s="9" t="s">
        <v>215</v>
      </c>
      <c r="C55" s="9" t="s">
        <v>216</v>
      </c>
      <c r="D55" s="9" t="s">
        <v>217</v>
      </c>
      <c r="E55" s="9" t="s">
        <v>60</v>
      </c>
      <c r="F55" s="9" t="s">
        <v>54</v>
      </c>
      <c r="G55" s="10" t="s">
        <v>55</v>
      </c>
      <c r="H55" s="11" t="n">
        <v>600.0</v>
      </c>
      <c r="I55" s="12" t="s">
        <v>101</v>
      </c>
      <c r="J55" s="13" t="s">
        <v>219</v>
      </c>
      <c r="K55" s="12" t="s">
        <v>71</v>
      </c>
      <c r="L55" s="13" t="s">
        <v>220</v>
      </c>
      <c r="M55" s="12"/>
      <c r="N55" s="13"/>
      <c r="O55" s="12" t="s">
        <v>101</v>
      </c>
      <c r="P55" s="13" t="s">
        <v>219</v>
      </c>
      <c r="Q55" s="12"/>
      <c r="R55" s="13"/>
      <c r="S55" s="12" t="s">
        <v>71</v>
      </c>
      <c r="T55" s="13" t="s">
        <v>220</v>
      </c>
      <c r="U55" s="14" t="n">
        <f>17.5</f>
        <v>17.5</v>
      </c>
      <c r="V55" s="15" t="n">
        <f>7</f>
        <v>7.0</v>
      </c>
      <c r="W55" s="15"/>
      <c r="X55" s="15" t="n">
        <f>12100</f>
        <v>12100.0</v>
      </c>
      <c r="Y55" s="15"/>
      <c r="Z55" s="15" t="str">
        <f>"－"</f>
        <v>－</v>
      </c>
      <c r="AA55" s="12"/>
      <c r="AB55" s="16" t="n">
        <f>7</f>
        <v>7.0</v>
      </c>
      <c r="AC55" s="15" t="n">
        <f>2</f>
        <v>2.0</v>
      </c>
    </row>
    <row r="56">
      <c r="A56" s="9" t="s">
        <v>49</v>
      </c>
      <c r="B56" s="9" t="s">
        <v>221</v>
      </c>
      <c r="C56" s="9" t="s">
        <v>222</v>
      </c>
      <c r="D56" s="9" t="s">
        <v>223</v>
      </c>
      <c r="E56" s="9" t="s">
        <v>60</v>
      </c>
      <c r="F56" s="9" t="s">
        <v>49</v>
      </c>
      <c r="G56" s="10" t="s">
        <v>224</v>
      </c>
      <c r="H56" s="11" t="n">
        <v>2400.0</v>
      </c>
      <c r="I56" s="12"/>
      <c r="J56" s="13" t="s">
        <v>56</v>
      </c>
      <c r="K56" s="12"/>
      <c r="L56" s="13" t="s">
        <v>56</v>
      </c>
      <c r="M56" s="12" t="s">
        <v>67</v>
      </c>
      <c r="N56" s="13" t="s">
        <v>225</v>
      </c>
      <c r="O56" s="12"/>
      <c r="P56" s="13" t="s">
        <v>56</v>
      </c>
      <c r="Q56" s="12" t="s">
        <v>92</v>
      </c>
      <c r="R56" s="13" t="s">
        <v>226</v>
      </c>
      <c r="S56" s="12"/>
      <c r="T56" s="13" t="s">
        <v>56</v>
      </c>
      <c r="U56" s="14" t="str">
        <f>"－"</f>
        <v>－</v>
      </c>
      <c r="V56" s="15" t="n">
        <f>145</f>
        <v>145.0</v>
      </c>
      <c r="W56" s="15" t="n">
        <v>145.0</v>
      </c>
      <c r="X56" s="15" t="n">
        <f>7961000</f>
        <v>7961000.0</v>
      </c>
      <c r="Y56" s="15" t="n">
        <v>7961000.0</v>
      </c>
      <c r="Z56" s="15" t="str">
        <f>"－"</f>
        <v>－</v>
      </c>
      <c r="AA56" s="12" t="s">
        <v>64</v>
      </c>
      <c r="AB56" s="16" t="str">
        <f>"－"</f>
        <v>－</v>
      </c>
      <c r="AC56" s="15" t="str">
        <f>"－"</f>
        <v>－</v>
      </c>
    </row>
    <row r="57">
      <c r="A57" s="9" t="s">
        <v>49</v>
      </c>
      <c r="B57" s="9" t="s">
        <v>221</v>
      </c>
      <c r="C57" s="9" t="s">
        <v>222</v>
      </c>
      <c r="D57" s="9" t="s">
        <v>223</v>
      </c>
      <c r="E57" s="9" t="s">
        <v>60</v>
      </c>
      <c r="F57" s="9" t="s">
        <v>54</v>
      </c>
      <c r="G57" s="10" t="s">
        <v>55</v>
      </c>
      <c r="H57" s="11" t="n">
        <v>1800.0</v>
      </c>
      <c r="I57" s="12" t="s">
        <v>101</v>
      </c>
      <c r="J57" s="13" t="s">
        <v>227</v>
      </c>
      <c r="K57" s="12" t="s">
        <v>101</v>
      </c>
      <c r="L57" s="13" t="s">
        <v>227</v>
      </c>
      <c r="M57" s="12"/>
      <c r="N57" s="13"/>
      <c r="O57" s="12" t="s">
        <v>78</v>
      </c>
      <c r="P57" s="13" t="s">
        <v>228</v>
      </c>
      <c r="Q57" s="12"/>
      <c r="R57" s="13"/>
      <c r="S57" s="12" t="s">
        <v>78</v>
      </c>
      <c r="T57" s="13" t="s">
        <v>228</v>
      </c>
      <c r="U57" s="14" t="n">
        <f>41.75</f>
        <v>41.75</v>
      </c>
      <c r="V57" s="15" t="n">
        <f>5</f>
        <v>5.0</v>
      </c>
      <c r="W57" s="15"/>
      <c r="X57" s="15" t="n">
        <f>20650</f>
        <v>20650.0</v>
      </c>
      <c r="Y57" s="15"/>
      <c r="Z57" s="15" t="str">
        <f>"－"</f>
        <v>－</v>
      </c>
      <c r="AA57" s="12"/>
      <c r="AB57" s="16" t="n">
        <f>5</f>
        <v>5.0</v>
      </c>
      <c r="AC57" s="15" t="n">
        <f>2</f>
        <v>2.0</v>
      </c>
    </row>
    <row r="58">
      <c r="A58" s="9" t="s">
        <v>49</v>
      </c>
      <c r="B58" s="9" t="s">
        <v>229</v>
      </c>
      <c r="C58" s="9" t="s">
        <v>230</v>
      </c>
      <c r="D58" s="9" t="s">
        <v>231</v>
      </c>
      <c r="E58" s="9" t="s">
        <v>60</v>
      </c>
      <c r="F58" s="9" t="s">
        <v>54</v>
      </c>
      <c r="G58" s="10" t="s">
        <v>55</v>
      </c>
      <c r="H58" s="11" t="n">
        <v>1200.0</v>
      </c>
      <c r="I58" s="12" t="s">
        <v>78</v>
      </c>
      <c r="J58" s="13" t="s">
        <v>232</v>
      </c>
      <c r="K58" s="12" t="s">
        <v>78</v>
      </c>
      <c r="L58" s="13" t="s">
        <v>232</v>
      </c>
      <c r="M58" s="12"/>
      <c r="N58" s="13"/>
      <c r="O58" s="12" t="s">
        <v>78</v>
      </c>
      <c r="P58" s="13" t="s">
        <v>232</v>
      </c>
      <c r="Q58" s="12"/>
      <c r="R58" s="13"/>
      <c r="S58" s="12" t="s">
        <v>78</v>
      </c>
      <c r="T58" s="13" t="s">
        <v>232</v>
      </c>
      <c r="U58" s="14" t="n">
        <f>20</f>
        <v>20.0</v>
      </c>
      <c r="V58" s="15" t="n">
        <f>15</f>
        <v>15.0</v>
      </c>
      <c r="W58" s="15"/>
      <c r="X58" s="15" t="n">
        <f>30000</f>
        <v>30000.0</v>
      </c>
      <c r="Y58" s="15"/>
      <c r="Z58" s="15" t="str">
        <f>"－"</f>
        <v>－</v>
      </c>
      <c r="AA58" s="12"/>
      <c r="AB58" s="16" t="n">
        <f>15</f>
        <v>15.0</v>
      </c>
      <c r="AC58" s="15" t="n">
        <f>1</f>
        <v>1.0</v>
      </c>
    </row>
    <row r="59">
      <c r="A59" s="9" t="s">
        <v>49</v>
      </c>
      <c r="B59" s="9" t="s">
        <v>229</v>
      </c>
      <c r="C59" s="9" t="s">
        <v>230</v>
      </c>
      <c r="D59" s="9" t="s">
        <v>231</v>
      </c>
      <c r="E59" s="9" t="s">
        <v>60</v>
      </c>
      <c r="F59" s="9" t="s">
        <v>54</v>
      </c>
      <c r="G59" s="10" t="s">
        <v>55</v>
      </c>
      <c r="H59" s="11" t="n">
        <v>1300.0</v>
      </c>
      <c r="I59" s="12" t="s">
        <v>101</v>
      </c>
      <c r="J59" s="13" t="s">
        <v>233</v>
      </c>
      <c r="K59" s="12" t="s">
        <v>101</v>
      </c>
      <c r="L59" s="13" t="s">
        <v>233</v>
      </c>
      <c r="M59" s="12"/>
      <c r="N59" s="13"/>
      <c r="O59" s="12" t="s">
        <v>101</v>
      </c>
      <c r="P59" s="13" t="s">
        <v>233</v>
      </c>
      <c r="Q59" s="12"/>
      <c r="R59" s="13"/>
      <c r="S59" s="12" t="s">
        <v>101</v>
      </c>
      <c r="T59" s="13" t="s">
        <v>233</v>
      </c>
      <c r="U59" s="14" t="n">
        <f>52</f>
        <v>52.0</v>
      </c>
      <c r="V59" s="15" t="n">
        <f>2</f>
        <v>2.0</v>
      </c>
      <c r="W59" s="15"/>
      <c r="X59" s="15" t="n">
        <f>10400</f>
        <v>10400.0</v>
      </c>
      <c r="Y59" s="15"/>
      <c r="Z59" s="15" t="str">
        <f>"－"</f>
        <v>－</v>
      </c>
      <c r="AA59" s="12"/>
      <c r="AB59" s="16" t="n">
        <f>2</f>
        <v>2.0</v>
      </c>
      <c r="AC59" s="15" t="n">
        <f>1</f>
        <v>1.0</v>
      </c>
    </row>
    <row r="60">
      <c r="A60" s="9" t="s">
        <v>49</v>
      </c>
      <c r="B60" s="9" t="s">
        <v>234</v>
      </c>
      <c r="C60" s="9" t="s">
        <v>235</v>
      </c>
      <c r="D60" s="9" t="s">
        <v>236</v>
      </c>
      <c r="E60" s="9" t="s">
        <v>60</v>
      </c>
      <c r="F60" s="9" t="s">
        <v>54</v>
      </c>
      <c r="G60" s="10" t="s">
        <v>55</v>
      </c>
      <c r="H60" s="11" t="n">
        <v>2400.0</v>
      </c>
      <c r="I60" s="12" t="s">
        <v>73</v>
      </c>
      <c r="J60" s="13" t="s">
        <v>237</v>
      </c>
      <c r="K60" s="12" t="s">
        <v>78</v>
      </c>
      <c r="L60" s="13" t="s">
        <v>238</v>
      </c>
      <c r="M60" s="12"/>
      <c r="N60" s="13"/>
      <c r="O60" s="12" t="s">
        <v>73</v>
      </c>
      <c r="P60" s="13" t="s">
        <v>237</v>
      </c>
      <c r="Q60" s="12"/>
      <c r="R60" s="13"/>
      <c r="S60" s="12" t="s">
        <v>78</v>
      </c>
      <c r="T60" s="13" t="s">
        <v>238</v>
      </c>
      <c r="U60" s="14" t="n">
        <f>20.25</f>
        <v>20.25</v>
      </c>
      <c r="V60" s="15" t="n">
        <f>12</f>
        <v>12.0</v>
      </c>
      <c r="W60" s="15"/>
      <c r="X60" s="15" t="n">
        <f>24300</f>
        <v>24300.0</v>
      </c>
      <c r="Y60" s="15"/>
      <c r="Z60" s="15" t="str">
        <f>"－"</f>
        <v>－</v>
      </c>
      <c r="AA60" s="12"/>
      <c r="AB60" s="16" t="n">
        <f>12</f>
        <v>12.0</v>
      </c>
      <c r="AC60" s="15" t="n">
        <f>2</f>
        <v>2.0</v>
      </c>
    </row>
    <row r="61">
      <c r="A61" s="9" t="s">
        <v>49</v>
      </c>
      <c r="B61" s="9" t="s">
        <v>234</v>
      </c>
      <c r="C61" s="9" t="s">
        <v>235</v>
      </c>
      <c r="D61" s="9" t="s">
        <v>236</v>
      </c>
      <c r="E61" s="9" t="s">
        <v>60</v>
      </c>
      <c r="F61" s="9" t="s">
        <v>54</v>
      </c>
      <c r="G61" s="10" t="s">
        <v>55</v>
      </c>
      <c r="H61" s="11" t="n">
        <v>2600.0</v>
      </c>
      <c r="I61" s="12" t="s">
        <v>101</v>
      </c>
      <c r="J61" s="13" t="s">
        <v>239</v>
      </c>
      <c r="K61" s="12" t="s">
        <v>101</v>
      </c>
      <c r="L61" s="13" t="s">
        <v>239</v>
      </c>
      <c r="M61" s="12"/>
      <c r="N61" s="13"/>
      <c r="O61" s="12" t="s">
        <v>101</v>
      </c>
      <c r="P61" s="13" t="s">
        <v>239</v>
      </c>
      <c r="Q61" s="12"/>
      <c r="R61" s="13"/>
      <c r="S61" s="12" t="s">
        <v>101</v>
      </c>
      <c r="T61" s="13" t="s">
        <v>239</v>
      </c>
      <c r="U61" s="14" t="n">
        <f>100</f>
        <v>100.0</v>
      </c>
      <c r="V61" s="15" t="n">
        <f>1</f>
        <v>1.0</v>
      </c>
      <c r="W61" s="15"/>
      <c r="X61" s="15" t="n">
        <f>10000</f>
        <v>10000.0</v>
      </c>
      <c r="Y61" s="15"/>
      <c r="Z61" s="15" t="str">
        <f>"－"</f>
        <v>－</v>
      </c>
      <c r="AA61" s="12"/>
      <c r="AB61" s="16" t="n">
        <f>1</f>
        <v>1.0</v>
      </c>
      <c r="AC61" s="15" t="n">
        <f>1</f>
        <v>1.0</v>
      </c>
    </row>
    <row r="62">
      <c r="A62" s="9" t="s">
        <v>49</v>
      </c>
      <c r="B62" s="9" t="s">
        <v>240</v>
      </c>
      <c r="C62" s="9" t="s">
        <v>241</v>
      </c>
      <c r="D62" s="9" t="s">
        <v>242</v>
      </c>
      <c r="E62" s="9" t="s">
        <v>60</v>
      </c>
      <c r="F62" s="9" t="s">
        <v>54</v>
      </c>
      <c r="G62" s="10" t="s">
        <v>243</v>
      </c>
      <c r="H62" s="11" t="n">
        <v>2600.0</v>
      </c>
      <c r="I62" s="12"/>
      <c r="J62" s="13" t="s">
        <v>56</v>
      </c>
      <c r="K62" s="12"/>
      <c r="L62" s="13" t="s">
        <v>56</v>
      </c>
      <c r="M62" s="12" t="s">
        <v>136</v>
      </c>
      <c r="N62" s="13" t="s">
        <v>244</v>
      </c>
      <c r="O62" s="12"/>
      <c r="P62" s="13" t="s">
        <v>56</v>
      </c>
      <c r="Q62" s="12" t="s">
        <v>76</v>
      </c>
      <c r="R62" s="13" t="s">
        <v>245</v>
      </c>
      <c r="S62" s="12"/>
      <c r="T62" s="13" t="s">
        <v>56</v>
      </c>
      <c r="U62" s="14" t="str">
        <f>"－"</f>
        <v>－</v>
      </c>
      <c r="V62" s="15" t="n">
        <f>200</f>
        <v>200.0</v>
      </c>
      <c r="W62" s="15" t="n">
        <v>200.0</v>
      </c>
      <c r="X62" s="15" t="n">
        <f>11740000</f>
        <v>1.174E7</v>
      </c>
      <c r="Y62" s="15" t="n">
        <v>1.174E7</v>
      </c>
      <c r="Z62" s="15" t="str">
        <f>"－"</f>
        <v>－</v>
      </c>
      <c r="AA62" s="12"/>
      <c r="AB62" s="16" t="n">
        <f>40</f>
        <v>40.0</v>
      </c>
      <c r="AC62" s="15" t="str">
        <f>"－"</f>
        <v>－</v>
      </c>
    </row>
    <row r="63">
      <c r="A63" s="9" t="s">
        <v>49</v>
      </c>
      <c r="B63" s="9" t="s">
        <v>246</v>
      </c>
      <c r="C63" s="9" t="s">
        <v>247</v>
      </c>
      <c r="D63" s="9" t="s">
        <v>248</v>
      </c>
      <c r="E63" s="9" t="s">
        <v>60</v>
      </c>
      <c r="F63" s="9" t="s">
        <v>54</v>
      </c>
      <c r="G63" s="10" t="s">
        <v>55</v>
      </c>
      <c r="H63" s="11" t="n">
        <v>1300.0</v>
      </c>
      <c r="I63" s="12" t="s">
        <v>65</v>
      </c>
      <c r="J63" s="13" t="s">
        <v>249</v>
      </c>
      <c r="K63" s="12" t="s">
        <v>65</v>
      </c>
      <c r="L63" s="13" t="s">
        <v>249</v>
      </c>
      <c r="M63" s="12"/>
      <c r="N63" s="13"/>
      <c r="O63" s="12" t="s">
        <v>65</v>
      </c>
      <c r="P63" s="13" t="s">
        <v>249</v>
      </c>
      <c r="Q63" s="12"/>
      <c r="R63" s="13"/>
      <c r="S63" s="12" t="s">
        <v>65</v>
      </c>
      <c r="T63" s="13" t="s">
        <v>249</v>
      </c>
      <c r="U63" s="14" t="n">
        <f>49</f>
        <v>49.0</v>
      </c>
      <c r="V63" s="15" t="n">
        <f>4</f>
        <v>4.0</v>
      </c>
      <c r="W63" s="15"/>
      <c r="X63" s="15" t="n">
        <f>19600</f>
        <v>19600.0</v>
      </c>
      <c r="Y63" s="15"/>
      <c r="Z63" s="15" t="str">
        <f>"－"</f>
        <v>－</v>
      </c>
      <c r="AA63" s="12"/>
      <c r="AB63" s="16" t="n">
        <f>4</f>
        <v>4.0</v>
      </c>
      <c r="AC63" s="15" t="n">
        <f>1</f>
        <v>1.0</v>
      </c>
    </row>
    <row r="64">
      <c r="A64" s="9" t="s">
        <v>49</v>
      </c>
      <c r="B64" s="9" t="s">
        <v>246</v>
      </c>
      <c r="C64" s="9" t="s">
        <v>247</v>
      </c>
      <c r="D64" s="9" t="s">
        <v>248</v>
      </c>
      <c r="E64" s="9" t="s">
        <v>53</v>
      </c>
      <c r="F64" s="9" t="s">
        <v>54</v>
      </c>
      <c r="G64" s="10" t="s">
        <v>250</v>
      </c>
      <c r="H64" s="11" t="n">
        <v>1100.0</v>
      </c>
      <c r="I64" s="12"/>
      <c r="J64" s="13" t="s">
        <v>56</v>
      </c>
      <c r="K64" s="12"/>
      <c r="L64" s="13" t="s">
        <v>56</v>
      </c>
      <c r="M64" s="12" t="s">
        <v>71</v>
      </c>
      <c r="N64" s="13" t="s">
        <v>251</v>
      </c>
      <c r="O64" s="12"/>
      <c r="P64" s="13" t="s">
        <v>56</v>
      </c>
      <c r="Q64" s="12" t="s">
        <v>136</v>
      </c>
      <c r="R64" s="13" t="s">
        <v>252</v>
      </c>
      <c r="S64" s="12"/>
      <c r="T64" s="13" t="s">
        <v>56</v>
      </c>
      <c r="U64" s="14" t="str">
        <f>"－"</f>
        <v>－</v>
      </c>
      <c r="V64" s="15" t="n">
        <f>500</f>
        <v>500.0</v>
      </c>
      <c r="W64" s="15" t="n">
        <v>500.0</v>
      </c>
      <c r="X64" s="15" t="n">
        <f>11815500</f>
        <v>1.18155E7</v>
      </c>
      <c r="Y64" s="15" t="n">
        <v>1.18155E7</v>
      </c>
      <c r="Z64" s="15" t="str">
        <f>"－"</f>
        <v>－</v>
      </c>
      <c r="AA64" s="12"/>
      <c r="AB64" s="16" t="str">
        <f>"－"</f>
        <v>－</v>
      </c>
      <c r="AC64" s="15" t="str">
        <f>"－"</f>
        <v>－</v>
      </c>
    </row>
    <row r="65">
      <c r="A65" s="9" t="s">
        <v>49</v>
      </c>
      <c r="B65" s="9" t="s">
        <v>253</v>
      </c>
      <c r="C65" s="9" t="s">
        <v>254</v>
      </c>
      <c r="D65" s="9" t="s">
        <v>255</v>
      </c>
      <c r="E65" s="9" t="s">
        <v>60</v>
      </c>
      <c r="F65" s="9" t="s">
        <v>49</v>
      </c>
      <c r="G65" s="10" t="s">
        <v>256</v>
      </c>
      <c r="H65" s="11" t="n">
        <v>6000.0</v>
      </c>
      <c r="I65" s="12"/>
      <c r="J65" s="13" t="s">
        <v>56</v>
      </c>
      <c r="K65" s="12"/>
      <c r="L65" s="13" t="s">
        <v>56</v>
      </c>
      <c r="M65" s="12" t="s">
        <v>156</v>
      </c>
      <c r="N65" s="13" t="s">
        <v>257</v>
      </c>
      <c r="O65" s="12"/>
      <c r="P65" s="13" t="s">
        <v>56</v>
      </c>
      <c r="Q65" s="12" t="s">
        <v>258</v>
      </c>
      <c r="R65" s="13" t="s">
        <v>259</v>
      </c>
      <c r="S65" s="12"/>
      <c r="T65" s="13" t="s">
        <v>56</v>
      </c>
      <c r="U65" s="14" t="str">
        <f>"－"</f>
        <v>－</v>
      </c>
      <c r="V65" s="15" t="n">
        <f>50</f>
        <v>50.0</v>
      </c>
      <c r="W65" s="15" t="n">
        <v>50.0</v>
      </c>
      <c r="X65" s="15" t="n">
        <f>6199400</f>
        <v>6199400.0</v>
      </c>
      <c r="Y65" s="15" t="n">
        <v>6199400.0</v>
      </c>
      <c r="Z65" s="15" t="str">
        <f>"－"</f>
        <v>－</v>
      </c>
      <c r="AA65" s="12" t="s">
        <v>64</v>
      </c>
      <c r="AB65" s="16" t="str">
        <f>"－"</f>
        <v>－</v>
      </c>
      <c r="AC65" s="15" t="str">
        <f>"－"</f>
        <v>－</v>
      </c>
    </row>
    <row r="66">
      <c r="A66" s="9" t="s">
        <v>49</v>
      </c>
      <c r="B66" s="9" t="s">
        <v>260</v>
      </c>
      <c r="C66" s="9" t="s">
        <v>261</v>
      </c>
      <c r="D66" s="9" t="s">
        <v>262</v>
      </c>
      <c r="E66" s="9" t="s">
        <v>60</v>
      </c>
      <c r="F66" s="9" t="s">
        <v>54</v>
      </c>
      <c r="G66" s="10" t="s">
        <v>203</v>
      </c>
      <c r="H66" s="11" t="n">
        <v>7500.0</v>
      </c>
      <c r="I66" s="12"/>
      <c r="J66" s="13" t="s">
        <v>56</v>
      </c>
      <c r="K66" s="12"/>
      <c r="L66" s="13" t="s">
        <v>56</v>
      </c>
      <c r="M66" s="12" t="s">
        <v>67</v>
      </c>
      <c r="N66" s="13" t="s">
        <v>263</v>
      </c>
      <c r="O66" s="12"/>
      <c r="P66" s="13" t="s">
        <v>56</v>
      </c>
      <c r="Q66" s="12" t="s">
        <v>92</v>
      </c>
      <c r="R66" s="13" t="s">
        <v>264</v>
      </c>
      <c r="S66" s="12"/>
      <c r="T66" s="13" t="s">
        <v>56</v>
      </c>
      <c r="U66" s="14" t="str">
        <f>"－"</f>
        <v>－</v>
      </c>
      <c r="V66" s="15" t="n">
        <f>42</f>
        <v>42.0</v>
      </c>
      <c r="W66" s="15" t="n">
        <v>42.0</v>
      </c>
      <c r="X66" s="15" t="n">
        <f>5770260</f>
        <v>5770260.0</v>
      </c>
      <c r="Y66" s="15" t="n">
        <v>5770260.0</v>
      </c>
      <c r="Z66" s="15" t="str">
        <f>"－"</f>
        <v>－</v>
      </c>
      <c r="AA66" s="12"/>
      <c r="AB66" s="16" t="n">
        <f>42</f>
        <v>42.0</v>
      </c>
      <c r="AC66" s="15" t="str">
        <f>"－"</f>
        <v>－</v>
      </c>
    </row>
    <row r="67">
      <c r="A67" s="9" t="s">
        <v>49</v>
      </c>
      <c r="B67" s="9" t="s">
        <v>265</v>
      </c>
      <c r="C67" s="9" t="s">
        <v>266</v>
      </c>
      <c r="D67" s="9" t="s">
        <v>267</v>
      </c>
      <c r="E67" s="9" t="s">
        <v>60</v>
      </c>
      <c r="F67" s="9" t="s">
        <v>54</v>
      </c>
      <c r="G67" s="10" t="s">
        <v>55</v>
      </c>
      <c r="H67" s="11" t="n">
        <v>2800.0</v>
      </c>
      <c r="I67" s="12"/>
      <c r="J67" s="13" t="s">
        <v>56</v>
      </c>
      <c r="K67" s="12"/>
      <c r="L67" s="13" t="s">
        <v>56</v>
      </c>
      <c r="M67" s="12" t="s">
        <v>156</v>
      </c>
      <c r="N67" s="13" t="s">
        <v>268</v>
      </c>
      <c r="O67" s="12"/>
      <c r="P67" s="13" t="s">
        <v>56</v>
      </c>
      <c r="Q67" s="12" t="s">
        <v>67</v>
      </c>
      <c r="R67" s="13" t="s">
        <v>269</v>
      </c>
      <c r="S67" s="12"/>
      <c r="T67" s="13" t="s">
        <v>56</v>
      </c>
      <c r="U67" s="14" t="str">
        <f>"－"</f>
        <v>－</v>
      </c>
      <c r="V67" s="15" t="n">
        <f>130</f>
        <v>130.0</v>
      </c>
      <c r="W67" s="15" t="n">
        <v>130.0</v>
      </c>
      <c r="X67" s="15" t="n">
        <f>8333000</f>
        <v>8333000.0</v>
      </c>
      <c r="Y67" s="15" t="n">
        <v>8333000.0</v>
      </c>
      <c r="Z67" s="15" t="str">
        <f>"－"</f>
        <v>－</v>
      </c>
      <c r="AA67" s="12"/>
      <c r="AB67" s="16" t="str">
        <f>"－"</f>
        <v>－</v>
      </c>
      <c r="AC67" s="15" t="str">
        <f>"－"</f>
        <v>－</v>
      </c>
    </row>
    <row r="68">
      <c r="A68" s="9" t="s">
        <v>49</v>
      </c>
      <c r="B68" s="9" t="s">
        <v>270</v>
      </c>
      <c r="C68" s="9" t="s">
        <v>271</v>
      </c>
      <c r="D68" s="9" t="s">
        <v>272</v>
      </c>
      <c r="E68" s="9" t="s">
        <v>53</v>
      </c>
      <c r="F68" s="9" t="s">
        <v>83</v>
      </c>
      <c r="G68" s="10" t="s">
        <v>273</v>
      </c>
      <c r="H68" s="11" t="n">
        <v>300.0</v>
      </c>
      <c r="I68" s="12" t="s">
        <v>69</v>
      </c>
      <c r="J68" s="13" t="s">
        <v>63</v>
      </c>
      <c r="K68" s="12" t="s">
        <v>69</v>
      </c>
      <c r="L68" s="13" t="s">
        <v>63</v>
      </c>
      <c r="M68" s="12"/>
      <c r="N68" s="13"/>
      <c r="O68" s="12" t="s">
        <v>69</v>
      </c>
      <c r="P68" s="13" t="s">
        <v>63</v>
      </c>
      <c r="Q68" s="12"/>
      <c r="R68" s="13"/>
      <c r="S68" s="12" t="s">
        <v>69</v>
      </c>
      <c r="T68" s="13" t="s">
        <v>63</v>
      </c>
      <c r="U68" s="14" t="n">
        <f>10</f>
        <v>10.0</v>
      </c>
      <c r="V68" s="15" t="n">
        <f>3</f>
        <v>3.0</v>
      </c>
      <c r="W68" s="15"/>
      <c r="X68" s="15" t="n">
        <f>3000</f>
        <v>3000.0</v>
      </c>
      <c r="Y68" s="15"/>
      <c r="Z68" s="15" t="str">
        <f>"－"</f>
        <v>－</v>
      </c>
      <c r="AA68" s="12"/>
      <c r="AB68" s="16" t="n">
        <f>3</f>
        <v>3.0</v>
      </c>
      <c r="AC68" s="15" t="n">
        <f>1</f>
        <v>1.0</v>
      </c>
    </row>
    <row r="69">
      <c r="A69" s="9" t="s">
        <v>49</v>
      </c>
      <c r="B69" s="9" t="s">
        <v>274</v>
      </c>
      <c r="C69" s="9" t="s">
        <v>275</v>
      </c>
      <c r="D69" s="9" t="s">
        <v>276</v>
      </c>
      <c r="E69" s="9" t="s">
        <v>60</v>
      </c>
      <c r="F69" s="9" t="s">
        <v>83</v>
      </c>
      <c r="G69" s="10" t="s">
        <v>115</v>
      </c>
      <c r="H69" s="11" t="n">
        <v>4000.0</v>
      </c>
      <c r="I69" s="12"/>
      <c r="J69" s="13" t="s">
        <v>56</v>
      </c>
      <c r="K69" s="12"/>
      <c r="L69" s="13" t="s">
        <v>56</v>
      </c>
      <c r="M69" s="12"/>
      <c r="N69" s="13"/>
      <c r="O69" s="12"/>
      <c r="P69" s="13" t="s">
        <v>56</v>
      </c>
      <c r="Q69" s="12"/>
      <c r="R69" s="13"/>
      <c r="S69" s="12"/>
      <c r="T69" s="13" t="s">
        <v>56</v>
      </c>
      <c r="U69" s="14" t="str">
        <f>"－"</f>
        <v>－</v>
      </c>
      <c r="V69" s="15" t="str">
        <f>"－"</f>
        <v>－</v>
      </c>
      <c r="W69" s="15"/>
      <c r="X69" s="15" t="str">
        <f>"－"</f>
        <v>－</v>
      </c>
      <c r="Y69" s="15"/>
      <c r="Z69" s="15" t="str">
        <f>"－"</f>
        <v>－</v>
      </c>
      <c r="AA69" s="12"/>
      <c r="AB69" s="16" t="n">
        <f>7</f>
        <v>7.0</v>
      </c>
      <c r="AC69" s="15" t="str">
        <f>"－"</f>
        <v>－</v>
      </c>
    </row>
    <row r="70">
      <c r="A70" s="9" t="s">
        <v>49</v>
      </c>
      <c r="B70" s="9" t="s">
        <v>274</v>
      </c>
      <c r="C70" s="9" t="s">
        <v>275</v>
      </c>
      <c r="D70" s="9" t="s">
        <v>276</v>
      </c>
      <c r="E70" s="9" t="s">
        <v>53</v>
      </c>
      <c r="F70" s="9" t="s">
        <v>49</v>
      </c>
      <c r="G70" s="10" t="s">
        <v>61</v>
      </c>
      <c r="H70" s="11" t="n">
        <v>7000.0</v>
      </c>
      <c r="I70" s="12"/>
      <c r="J70" s="13" t="s">
        <v>56</v>
      </c>
      <c r="K70" s="12"/>
      <c r="L70" s="13" t="s">
        <v>56</v>
      </c>
      <c r="M70" s="12"/>
      <c r="N70" s="13"/>
      <c r="O70" s="12"/>
      <c r="P70" s="13" t="s">
        <v>56</v>
      </c>
      <c r="Q70" s="12"/>
      <c r="R70" s="13"/>
      <c r="S70" s="12"/>
      <c r="T70" s="13" t="s">
        <v>56</v>
      </c>
      <c r="U70" s="14" t="str">
        <f>"－"</f>
        <v>－</v>
      </c>
      <c r="V70" s="15" t="str">
        <f>"－"</f>
        <v>－</v>
      </c>
      <c r="W70" s="15"/>
      <c r="X70" s="15" t="str">
        <f>"－"</f>
        <v>－</v>
      </c>
      <c r="Y70" s="15"/>
      <c r="Z70" s="15" t="n">
        <f>1</f>
        <v>1.0</v>
      </c>
      <c r="AA70" s="12" t="s">
        <v>64</v>
      </c>
      <c r="AB70" s="16" t="str">
        <f>"－"</f>
        <v>－</v>
      </c>
      <c r="AC70" s="15" t="str">
        <f>"－"</f>
        <v>－</v>
      </c>
    </row>
    <row r="71">
      <c r="A71" s="9" t="s">
        <v>49</v>
      </c>
      <c r="B71" s="9" t="s">
        <v>274</v>
      </c>
      <c r="C71" s="9" t="s">
        <v>275</v>
      </c>
      <c r="D71" s="9" t="s">
        <v>276</v>
      </c>
      <c r="E71" s="9" t="s">
        <v>53</v>
      </c>
      <c r="F71" s="9" t="s">
        <v>54</v>
      </c>
      <c r="G71" s="10" t="s">
        <v>181</v>
      </c>
      <c r="H71" s="11" t="n">
        <v>7500.0</v>
      </c>
      <c r="I71" s="12" t="s">
        <v>92</v>
      </c>
      <c r="J71" s="13" t="s">
        <v>239</v>
      </c>
      <c r="K71" s="12" t="s">
        <v>92</v>
      </c>
      <c r="L71" s="13" t="s">
        <v>239</v>
      </c>
      <c r="M71" s="12"/>
      <c r="N71" s="13"/>
      <c r="O71" s="12" t="s">
        <v>92</v>
      </c>
      <c r="P71" s="13" t="s">
        <v>239</v>
      </c>
      <c r="Q71" s="12"/>
      <c r="R71" s="13"/>
      <c r="S71" s="12" t="s">
        <v>92</v>
      </c>
      <c r="T71" s="13" t="s">
        <v>239</v>
      </c>
      <c r="U71" s="14" t="n">
        <f>100</f>
        <v>100.0</v>
      </c>
      <c r="V71" s="15" t="n">
        <f>5</f>
        <v>5.0</v>
      </c>
      <c r="W71" s="15"/>
      <c r="X71" s="15" t="n">
        <f>50000</f>
        <v>50000.0</v>
      </c>
      <c r="Y71" s="15"/>
      <c r="Z71" s="15" t="str">
        <f>"－"</f>
        <v>－</v>
      </c>
      <c r="AA71" s="12"/>
      <c r="AB71" s="16" t="n">
        <f>5</f>
        <v>5.0</v>
      </c>
      <c r="AC71" s="15" t="n">
        <f>1</f>
        <v>1.0</v>
      </c>
    </row>
  </sheetData>
  <mergeCells count="32">
    <mergeCell ref="A1:L1"/>
    <mergeCell ref="L4:L5"/>
    <mergeCell ref="B3:B5"/>
    <mergeCell ref="A3:A5"/>
    <mergeCell ref="O4:O5"/>
    <mergeCell ref="E3:E5"/>
    <mergeCell ref="C3:C6"/>
    <mergeCell ref="D3:D6"/>
    <mergeCell ref="AC3:AC5"/>
    <mergeCell ref="A2:L2"/>
    <mergeCell ref="M4:N4"/>
    <mergeCell ref="Q4:R4"/>
    <mergeCell ref="V4:V5"/>
    <mergeCell ref="I3:T3"/>
    <mergeCell ref="U3:U5"/>
    <mergeCell ref="V3:W3"/>
    <mergeCell ref="X3:Y3"/>
    <mergeCell ref="S4:S5"/>
    <mergeCell ref="AA6:AB6"/>
    <mergeCell ref="H3:H5"/>
    <mergeCell ref="Z3:Z5"/>
    <mergeCell ref="AA3:AB5"/>
    <mergeCell ref="F3:F5"/>
    <mergeCell ref="Y4:Y5"/>
    <mergeCell ref="W4:W5"/>
    <mergeCell ref="X4:X5"/>
    <mergeCell ref="G3:G5"/>
    <mergeCell ref="I4:I5"/>
    <mergeCell ref="J4:J5"/>
    <mergeCell ref="P4:P5"/>
    <mergeCell ref="T4:T5"/>
    <mergeCell ref="K4:K5"/>
  </mergeCells>
  <phoneticPr fontId="5"/>
  <printOptions horizontalCentered="1"/>
  <pageMargins bottom="0.98425196850393704" footer="0.51181102362204722" header="0.51181102362204722" left="0.39370078740157483" right="0.39370078740157483" top="0.59055118110236227"/>
  <pageSetup fitToHeight="0" orientation="landscape" paperSize="9" r:id="rId1" scale="36" useFirstPageNumber="1"/>
  <headerFooter>
    <oddFooter>&amp;C&amp;P/&amp;N&amp;RCopyright (c) Japan Exchange Group, Inc. All Rights Reserved.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BO_DM0003</vt:lpstr>
      <vt:lpstr>BO_DM0003!Print_Titles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2017-12-14T02:19:15Z</dcterms:created>
  <cp:lastPrinted>2018-10-17T00:59:24Z</cp:lastPrinted>
  <dcterms:modified xsi:type="dcterms:W3CDTF">2020-09-02T23:52:31Z</dcterms:modified>
</cp:coreProperties>
</file>