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3585" windowWidth="8670" xWindow="0" yWindow="165"/>
  </bookViews>
  <sheets>
    <sheet name="BO_DM0000" r:id="rId1" sheetId="8"/>
  </sheets>
  <definedNames>
    <definedName localSheetId="0" name="_xlnm.Print_Titles">BO_DM0000!$1:$6</definedName>
  </definedNames>
  <calcPr calcId="145621"/>
</workbook>
</file>

<file path=xl/sharedStrings.xml><?xml version="1.0" encoding="utf-8"?>
<sst xmlns="http://schemas.openxmlformats.org/spreadsheetml/2006/main" count="1493" uniqueCount="401">
  <si>
    <t>年月</t>
  </si>
  <si>
    <t>限月取引</t>
  </si>
  <si>
    <t xml:space="preserve"> </t>
  </si>
  <si>
    <t>　</t>
  </si>
  <si>
    <t>Contract Month</t>
  </si>
  <si>
    <t>Trading Volume(unit)</t>
    <phoneticPr fontId="6"/>
  </si>
  <si>
    <t>J-NET(unit)</t>
    <phoneticPr fontId="6"/>
  </si>
  <si>
    <t>J-NET(￥)</t>
    <phoneticPr fontId="6"/>
  </si>
  <si>
    <t>取引期間</t>
    <rPh eb="2" sb="0">
      <t>トリヒキ</t>
    </rPh>
    <rPh eb="4" sb="2">
      <t>キカン</t>
    </rPh>
    <phoneticPr fontId="6"/>
  </si>
  <si>
    <t>Trading
Period</t>
    <phoneticPr fontId="6"/>
  </si>
  <si>
    <t>取引金額（円）</t>
    <phoneticPr fontId="6"/>
  </si>
  <si>
    <t>取引高（単位）</t>
    <phoneticPr fontId="6"/>
  </si>
  <si>
    <t>うちJ-NET
取引（単位）</t>
    <phoneticPr fontId="6"/>
  </si>
  <si>
    <t>うちJ-NET
取引（円）</t>
    <phoneticPr fontId="6"/>
  </si>
  <si>
    <t>Open 
Interest(unit)</t>
    <phoneticPr fontId="6"/>
  </si>
  <si>
    <t>建玉現在高
（単位）</t>
    <phoneticPr fontId="6"/>
  </si>
  <si>
    <t>値付
日数</t>
    <phoneticPr fontId="6"/>
  </si>
  <si>
    <t>指数先物相場表</t>
    <rPh eb="2" sb="0">
      <t>シスウ</t>
    </rPh>
    <phoneticPr fontId="6"/>
  </si>
  <si>
    <t>Index Futures Quotations</t>
    <phoneticPr fontId="6"/>
  </si>
  <si>
    <t>Trading 
Value(￥)</t>
    <phoneticPr fontId="6"/>
  </si>
  <si>
    <t>始　値
（円/ポイント）</t>
    <phoneticPr fontId="6"/>
  </si>
  <si>
    <t>高　値
（円/ポイント）</t>
    <phoneticPr fontId="6"/>
  </si>
  <si>
    <t>High(￥/point)</t>
    <phoneticPr fontId="6"/>
  </si>
  <si>
    <t>うちJ-NET取引
（円/ポイント）</t>
    <phoneticPr fontId="6"/>
  </si>
  <si>
    <t>J-NET(￥/point)</t>
    <phoneticPr fontId="6"/>
  </si>
  <si>
    <t>安　値
（円/ポイント）</t>
    <phoneticPr fontId="6"/>
  </si>
  <si>
    <t>Low(￥/point)</t>
    <phoneticPr fontId="6"/>
  </si>
  <si>
    <t>終　値
（円/ポイント）</t>
    <phoneticPr fontId="6"/>
  </si>
  <si>
    <t>Close(￥/point)</t>
    <phoneticPr fontId="6"/>
  </si>
  <si>
    <t>平均清算数値
（円/ポイント）</t>
    <rPh eb="6" sb="4">
      <t>スウチ</t>
    </rPh>
    <phoneticPr fontId="6"/>
  </si>
  <si>
    <t>Average
Settlement
Price(￥/point)</t>
    <phoneticPr fontId="6"/>
  </si>
  <si>
    <t>日</t>
    <rPh eb="1" sb="0">
      <t>ヒ</t>
    </rPh>
    <phoneticPr fontId="6"/>
  </si>
  <si>
    <t>Open(￥/point)</t>
    <phoneticPr fontId="6"/>
  </si>
  <si>
    <t>日</t>
    <phoneticPr fontId="6"/>
  </si>
  <si>
    <t>Days 
Traded</t>
    <phoneticPr fontId="6"/>
  </si>
  <si>
    <t>Year/Month</t>
    <phoneticPr fontId="6"/>
  </si>
  <si>
    <t>商品等</t>
    <rPh eb="2" sb="0">
      <t>ショウヒン</t>
    </rPh>
    <rPh eb="3" sb="2">
      <t>トウ</t>
    </rPh>
    <phoneticPr fontId="6"/>
  </si>
  <si>
    <t>Products</t>
    <phoneticPr fontId="6"/>
  </si>
  <si>
    <t>値  段  Price</t>
    <phoneticPr fontId="6"/>
  </si>
  <si>
    <t>Date</t>
    <phoneticPr fontId="6"/>
  </si>
  <si>
    <t>2020/11</t>
  </si>
  <si>
    <t>日経225先物</t>
  </si>
  <si>
    <t>Nikkei 225 Futures</t>
  </si>
  <si>
    <t>2020/12</t>
  </si>
  <si>
    <t>2015/12/11</t>
  </si>
  <si>
    <t>2020/12/10</t>
  </si>
  <si>
    <t>02</t>
  </si>
  <si>
    <t>22,930</t>
  </si>
  <si>
    <t>30</t>
  </si>
  <si>
    <t>26,890</t>
  </si>
  <si>
    <t>26,880.0000</t>
  </si>
  <si>
    <t>22,920</t>
  </si>
  <si>
    <t>22,880.0000</t>
  </si>
  <si>
    <t>26,460</t>
  </si>
  <si>
    <t>2021/03</t>
  </si>
  <si>
    <t>2019/09/13</t>
  </si>
  <si>
    <t>2021/03/11</t>
  </si>
  <si>
    <t>22,870</t>
  </si>
  <si>
    <t>26,830</t>
  </si>
  <si>
    <t>26,800.0000</t>
  </si>
  <si>
    <t>22,960.0000</t>
  </si>
  <si>
    <t>26,390</t>
  </si>
  <si>
    <t>2021/06</t>
  </si>
  <si>
    <t>2016/06/10</t>
  </si>
  <si>
    <t>2021/06/10</t>
  </si>
  <si>
    <t>22,850</t>
  </si>
  <si>
    <t>26,620</t>
  </si>
  <si>
    <t>26,395.0000</t>
  </si>
  <si>
    <t>05</t>
  </si>
  <si>
    <t>23,700.0000</t>
  </si>
  <si>
    <t>26,330</t>
  </si>
  <si>
    <t>2021/09</t>
  </si>
  <si>
    <t>2020/03/13</t>
  </si>
  <si>
    <t>2021/09/09</t>
  </si>
  <si>
    <t>06</t>
  </si>
  <si>
    <t>24,050</t>
  </si>
  <si>
    <t>25</t>
  </si>
  <si>
    <t>26,160</t>
  </si>
  <si>
    <t>2021/12</t>
  </si>
  <si>
    <t>2016/12/09</t>
  </si>
  <si>
    <t>2021/12/09</t>
  </si>
  <si>
    <t>04</t>
  </si>
  <si>
    <t>22,830</t>
  </si>
  <si>
    <t>26,200</t>
  </si>
  <si>
    <t>26,150.0000</t>
  </si>
  <si>
    <t>23,174.5000</t>
  </si>
  <si>
    <t>25,980</t>
  </si>
  <si>
    <t>2022/03</t>
  </si>
  <si>
    <t>2020/09/11</t>
  </si>
  <si>
    <t>2022/03/10</t>
  </si>
  <si>
    <t>22,490</t>
  </si>
  <si>
    <t>18</t>
  </si>
  <si>
    <t>25,500</t>
  </si>
  <si>
    <t>19</t>
  </si>
  <si>
    <t>25,050</t>
  </si>
  <si>
    <t>2022/06</t>
  </si>
  <si>
    <t>2017/06/09</t>
  </si>
  <si>
    <t>2022/06/09</t>
  </si>
  <si>
    <t>23,550</t>
  </si>
  <si>
    <t>16</t>
  </si>
  <si>
    <t>25,150</t>
  </si>
  <si>
    <t>17</t>
  </si>
  <si>
    <t>25,313.0000</t>
  </si>
  <si>
    <t>20</t>
  </si>
  <si>
    <t>24,700.0000</t>
  </si>
  <si>
    <t>2022/12</t>
  </si>
  <si>
    <t>2017/12/08</t>
  </si>
  <si>
    <t>2022/12/08</t>
  </si>
  <si>
    <t>－</t>
  </si>
  <si>
    <t>25,650.0000</t>
  </si>
  <si>
    <t>23,105.0000</t>
  </si>
  <si>
    <t>2023/06</t>
  </si>
  <si>
    <t>2018/06/08</t>
  </si>
  <si>
    <t>2023/06/08</t>
  </si>
  <si>
    <t>22,050</t>
  </si>
  <si>
    <t>22,650</t>
  </si>
  <si>
    <t>26</t>
  </si>
  <si>
    <t>25,250.0000</t>
  </si>
  <si>
    <t>12</t>
  </si>
  <si>
    <t>24,250.0000</t>
  </si>
  <si>
    <t>2023/12</t>
  </si>
  <si>
    <t>2018/07/17</t>
  </si>
  <si>
    <t>2023/12/07</t>
  </si>
  <si>
    <t>27</t>
  </si>
  <si>
    <t>25,000.0000</t>
  </si>
  <si>
    <t>13</t>
  </si>
  <si>
    <t>23,889.0000</t>
  </si>
  <si>
    <t>2024/06</t>
  </si>
  <si>
    <t>2024/06/13</t>
  </si>
  <si>
    <t>22,270</t>
  </si>
  <si>
    <t>2024/12</t>
  </si>
  <si>
    <t>2024/12/12</t>
  </si>
  <si>
    <t>2025/06</t>
  </si>
  <si>
    <t>2025/06/12</t>
  </si>
  <si>
    <t>2025/12</t>
  </si>
  <si>
    <t>2025/12/11</t>
  </si>
  <si>
    <t>2026/06</t>
  </si>
  <si>
    <t>2026/06/11</t>
  </si>
  <si>
    <t>2026/12</t>
  </si>
  <si>
    <t>2018/12/14</t>
  </si>
  <si>
    <t>2026/12/10</t>
  </si>
  <si>
    <t>2027/06</t>
  </si>
  <si>
    <t>2019/06/14</t>
  </si>
  <si>
    <t>2027/06/10</t>
  </si>
  <si>
    <t>2027/12</t>
  </si>
  <si>
    <t>2019/12/13</t>
  </si>
  <si>
    <t>2027/12/09</t>
  </si>
  <si>
    <t>2028/06</t>
  </si>
  <si>
    <t>2020/06/12</t>
  </si>
  <si>
    <t>2028/06/08</t>
  </si>
  <si>
    <t>日経225mini</t>
  </si>
  <si>
    <t>Nikkei 225 mini</t>
  </si>
  <si>
    <t>2020/07/10</t>
  </si>
  <si>
    <t>2020/11/12</t>
  </si>
  <si>
    <t>22,935</t>
  </si>
  <si>
    <t>10</t>
  </si>
  <si>
    <t>25,905</t>
  </si>
  <si>
    <t>25,905.0000</t>
  </si>
  <si>
    <t>22,925</t>
  </si>
  <si>
    <t>22,930.0000</t>
  </si>
  <si>
    <t>25,360</t>
  </si>
  <si>
    <t>*</t>
  </si>
  <si>
    <t>26,890.0000</t>
  </si>
  <si>
    <t>22,910</t>
  </si>
  <si>
    <t>22,920.0000</t>
  </si>
  <si>
    <t>2021/01</t>
  </si>
  <si>
    <t>2020/08/14</t>
  </si>
  <si>
    <t>2021/01/07</t>
  </si>
  <si>
    <t>26,850</t>
  </si>
  <si>
    <t>26,835.0000</t>
  </si>
  <si>
    <t>22,900.0000</t>
  </si>
  <si>
    <t>26,450</t>
  </si>
  <si>
    <t>2021/02</t>
  </si>
  <si>
    <t>2020/10/09</t>
  </si>
  <si>
    <t>2021/02/10</t>
  </si>
  <si>
    <t>22,890</t>
  </si>
  <si>
    <t>26,840</t>
  </si>
  <si>
    <t>26,825.0000</t>
  </si>
  <si>
    <t>25,195.0000</t>
  </si>
  <si>
    <t>26,465</t>
  </si>
  <si>
    <t>22,865</t>
  </si>
  <si>
    <t>26,830.0000</t>
  </si>
  <si>
    <t>22,855</t>
  </si>
  <si>
    <t>23,210.0000</t>
  </si>
  <si>
    <t>26,410</t>
  </si>
  <si>
    <t>2021/04</t>
  </si>
  <si>
    <t>2020/11/13</t>
  </si>
  <si>
    <t>2021/04/08</t>
  </si>
  <si>
    <t>25,200</t>
  </si>
  <si>
    <t>26,670</t>
  </si>
  <si>
    <t>25,276.5000</t>
  </si>
  <si>
    <t>24,995</t>
  </si>
  <si>
    <t>26,230</t>
  </si>
  <si>
    <t>22,665</t>
  </si>
  <si>
    <t>26,650</t>
  </si>
  <si>
    <t>26,245</t>
  </si>
  <si>
    <t>22,655</t>
  </si>
  <si>
    <t>26,625</t>
  </si>
  <si>
    <t>26,180</t>
  </si>
  <si>
    <t>22,440</t>
  </si>
  <si>
    <t>26,500</t>
  </si>
  <si>
    <t>26,020</t>
  </si>
  <si>
    <t>22,800</t>
  </si>
  <si>
    <t>26,255</t>
  </si>
  <si>
    <t>22,785</t>
  </si>
  <si>
    <t>25,960</t>
  </si>
  <si>
    <t>22,400</t>
  </si>
  <si>
    <t>26,135</t>
  </si>
  <si>
    <t>22,375</t>
  </si>
  <si>
    <t>25,770</t>
  </si>
  <si>
    <t>22,200</t>
  </si>
  <si>
    <t>25,885</t>
  </si>
  <si>
    <t>22,560</t>
  </si>
  <si>
    <t>25,600</t>
  </si>
  <si>
    <t>21,600</t>
  </si>
  <si>
    <t>24,970</t>
  </si>
  <si>
    <t>22,100</t>
  </si>
  <si>
    <t>25,100</t>
  </si>
  <si>
    <t>21,105</t>
  </si>
  <si>
    <t>24,665</t>
  </si>
  <si>
    <t>24,445</t>
  </si>
  <si>
    <t>21,215</t>
  </si>
  <si>
    <t>24,625</t>
  </si>
  <si>
    <t>24,600</t>
  </si>
  <si>
    <t>TOPIX先物</t>
  </si>
  <si>
    <t>TOPIX Futures</t>
  </si>
  <si>
    <t>1,574.5</t>
  </si>
  <si>
    <t>1,794.0</t>
  </si>
  <si>
    <t>1,793.5000</t>
  </si>
  <si>
    <t>1,573.5</t>
  </si>
  <si>
    <t>1,573.0000</t>
  </si>
  <si>
    <t>1,755.5</t>
  </si>
  <si>
    <t>1,623.0</t>
  </si>
  <si>
    <t>1,789.1</t>
  </si>
  <si>
    <t>1,784.0000</t>
  </si>
  <si>
    <t>24</t>
  </si>
  <si>
    <t>1,757.7000</t>
  </si>
  <si>
    <t>1,756.5</t>
  </si>
  <si>
    <t>ミニTOPIX先物</t>
  </si>
  <si>
    <t>mini-TOPIX Futures</t>
  </si>
  <si>
    <t>1,574.25</t>
  </si>
  <si>
    <t>1,794.00</t>
  </si>
  <si>
    <t>1,574.00</t>
  </si>
  <si>
    <t>1,574.2500</t>
  </si>
  <si>
    <t>1,755.00</t>
  </si>
  <si>
    <t>1,568.25</t>
  </si>
  <si>
    <t>1,788.75</t>
  </si>
  <si>
    <t>1,756.00</t>
  </si>
  <si>
    <t>1,693.75</t>
  </si>
  <si>
    <t>JPX日経インデックス400先物</t>
  </si>
  <si>
    <t>JPX-Nikkei Index 400 Futures</t>
  </si>
  <si>
    <t>14,180</t>
  </si>
  <si>
    <t>16,300</t>
  </si>
  <si>
    <t>16,295.0000</t>
  </si>
  <si>
    <t>14,170</t>
  </si>
  <si>
    <t>14,170.0000</t>
  </si>
  <si>
    <t>15,970</t>
  </si>
  <si>
    <t>17,090</t>
  </si>
  <si>
    <t>16,005</t>
  </si>
  <si>
    <t>TOPIX Core30先物</t>
  </si>
  <si>
    <t>TOPIX Core30 Futures</t>
  </si>
  <si>
    <t>766.5</t>
  </si>
  <si>
    <t>825.0000</t>
  </si>
  <si>
    <t>東証銀行業株価指数先物</t>
  </si>
  <si>
    <t>TOPIX Banks Index Futures</t>
  </si>
  <si>
    <t>126.2545</t>
  </si>
  <si>
    <t>東証REIT指数先物</t>
  </si>
  <si>
    <t>TSE REIT Index Futures</t>
  </si>
  <si>
    <t>1,631.5</t>
  </si>
  <si>
    <t>11</t>
  </si>
  <si>
    <t>1,735.5</t>
  </si>
  <si>
    <t>1,732.0000</t>
  </si>
  <si>
    <t>1,626.0</t>
  </si>
  <si>
    <t>1,630.0000</t>
  </si>
  <si>
    <t>1,687.0</t>
  </si>
  <si>
    <t>1,658.0000</t>
  </si>
  <si>
    <t>RNプライム指数先物</t>
  </si>
  <si>
    <t>RN Prime Index Futures</t>
  </si>
  <si>
    <t>東証マザーズ指数先物</t>
  </si>
  <si>
    <t>TSE Mothers Index Futures</t>
  </si>
  <si>
    <t>1,160.0</t>
  </si>
  <si>
    <t>1,292.0</t>
  </si>
  <si>
    <t>1,287.0000</t>
  </si>
  <si>
    <t>1,120.0</t>
  </si>
  <si>
    <t>1,120.0000</t>
  </si>
  <si>
    <t>1,230.0</t>
  </si>
  <si>
    <t>1,136.0</t>
  </si>
  <si>
    <t>1,255.0</t>
  </si>
  <si>
    <t>1,103.0</t>
  </si>
  <si>
    <t>1,206.0</t>
  </si>
  <si>
    <t>1,122.0</t>
  </si>
  <si>
    <t>1,240.0</t>
  </si>
  <si>
    <t>1,111.0</t>
  </si>
  <si>
    <t>NYダウ先物</t>
  </si>
  <si>
    <t>DJIA Futures</t>
  </si>
  <si>
    <t>2019/12/23</t>
  </si>
  <si>
    <t>2020/12/18</t>
  </si>
  <si>
    <t>26,026</t>
  </si>
  <si>
    <t>30,151</t>
  </si>
  <si>
    <t>30,128.0000</t>
  </si>
  <si>
    <t>26,011</t>
  </si>
  <si>
    <t>26,030.0000</t>
  </si>
  <si>
    <t>29,655</t>
  </si>
  <si>
    <t>2020/03/23</t>
  </si>
  <si>
    <t>2021/03/19</t>
  </si>
  <si>
    <t>25,801</t>
  </si>
  <si>
    <t>30,099</t>
  </si>
  <si>
    <t>25,506</t>
  </si>
  <si>
    <t>29,640</t>
  </si>
  <si>
    <t>2020/06/22</t>
  </si>
  <si>
    <t>2021/06/18</t>
  </si>
  <si>
    <t>2020/09/23</t>
  </si>
  <si>
    <t>2021/09/17</t>
  </si>
  <si>
    <t>台湾加権指数先物</t>
  </si>
  <si>
    <t>TAIEX Futures</t>
  </si>
  <si>
    <t>2020/09/16</t>
  </si>
  <si>
    <t>2020/11/17</t>
  </si>
  <si>
    <t>12,956</t>
  </si>
  <si>
    <t>13,034</t>
  </si>
  <si>
    <t>12,955</t>
  </si>
  <si>
    <t>13,022</t>
  </si>
  <si>
    <t>2020/01/15</t>
  </si>
  <si>
    <t>2020/12/15</t>
  </si>
  <si>
    <t>13,750</t>
  </si>
  <si>
    <t>13,933</t>
  </si>
  <si>
    <t>13,748</t>
  </si>
  <si>
    <t>13,893</t>
  </si>
  <si>
    <t>2020/11/18</t>
  </si>
  <si>
    <t>2021/01/19</t>
  </si>
  <si>
    <t>2020/04/15</t>
  </si>
  <si>
    <t>2021/03/16</t>
  </si>
  <si>
    <t>2020/07/15</t>
  </si>
  <si>
    <t>2021/06/15</t>
  </si>
  <si>
    <t>2020/10/21</t>
  </si>
  <si>
    <t>2021/09/14</t>
  </si>
  <si>
    <t>FTSE中国50指数先物</t>
  </si>
  <si>
    <t>FTSE China Index 50 Futures</t>
  </si>
  <si>
    <t>2020/09/30</t>
  </si>
  <si>
    <t>2020/11/27</t>
  </si>
  <si>
    <t>2020/04/30</t>
  </si>
  <si>
    <t>2020/12/30</t>
  </si>
  <si>
    <t>2020/11/30</t>
  </si>
  <si>
    <t>2021/01/28</t>
  </si>
  <si>
    <t>2020/07/31</t>
  </si>
  <si>
    <t>2021/03/30</t>
  </si>
  <si>
    <t>2020/10/30</t>
  </si>
  <si>
    <t>2021/06/29</t>
  </si>
  <si>
    <t>日経平均・配当指数先物</t>
  </si>
  <si>
    <t>Nikkei 225 Dividend Index Futures</t>
  </si>
  <si>
    <t>2013/01/04</t>
  </si>
  <si>
    <t>2021/03/31</t>
  </si>
  <si>
    <t>2014/01/06</t>
  </si>
  <si>
    <t>2022/03/31</t>
  </si>
  <si>
    <t>2015/01/05</t>
  </si>
  <si>
    <t>2023/03/31</t>
  </si>
  <si>
    <t>2016/01/04</t>
  </si>
  <si>
    <t>2024/03/29</t>
  </si>
  <si>
    <t>2017/01/04</t>
  </si>
  <si>
    <t>2025/03/31</t>
  </si>
  <si>
    <t>2018/01/04</t>
  </si>
  <si>
    <t>2026/03/31</t>
  </si>
  <si>
    <t>2019/01/04</t>
  </si>
  <si>
    <t>2027/03/31</t>
  </si>
  <si>
    <t>2020/01/06</t>
  </si>
  <si>
    <t>2028/03/31</t>
  </si>
  <si>
    <t>TOPIX配当指数先物</t>
  </si>
  <si>
    <t>TOPIX Dividend Index Futures</t>
  </si>
  <si>
    <t>TOPIX Core30配当指数先物</t>
  </si>
  <si>
    <t>TOPIX Core30 Dividend Index Futures</t>
  </si>
  <si>
    <t>日経平均VI先物</t>
  </si>
  <si>
    <t>Nikkei 225 VI Futures</t>
  </si>
  <si>
    <t>2020/03/11</t>
  </si>
  <si>
    <t>2020/11/10</t>
  </si>
  <si>
    <t>25.90</t>
  </si>
  <si>
    <t>26.70</t>
  </si>
  <si>
    <t>20.10</t>
  </si>
  <si>
    <t>22.00</t>
  </si>
  <si>
    <t>2020/04/08</t>
  </si>
  <si>
    <t>2020/12/08</t>
  </si>
  <si>
    <t>23.90</t>
  </si>
  <si>
    <t>19.15</t>
  </si>
  <si>
    <t>21.55</t>
  </si>
  <si>
    <t>2020/05/13</t>
  </si>
  <si>
    <t>2021/01/12</t>
  </si>
  <si>
    <t>21.05</t>
  </si>
  <si>
    <t>23.15</t>
  </si>
  <si>
    <t>20.60</t>
  </si>
  <si>
    <t>22.45</t>
  </si>
  <si>
    <t>2020/06/10</t>
  </si>
  <si>
    <t>2021/02/09</t>
  </si>
  <si>
    <t>2021/03/09</t>
  </si>
  <si>
    <t>2020/08/12</t>
  </si>
  <si>
    <t>2021/04/13</t>
  </si>
  <si>
    <t>2021/05</t>
  </si>
  <si>
    <t>2020/09/09</t>
  </si>
  <si>
    <t>2021/05/11</t>
  </si>
  <si>
    <t>2020/10/14</t>
  </si>
  <si>
    <t>2021/06/08</t>
  </si>
  <si>
    <t>2021/07</t>
  </si>
  <si>
    <t>2020/11/11</t>
  </si>
  <si>
    <t>2021/07/13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</si>
</sst>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53">
    <xf borderId="0" fillId="0" fontId="0" numFmtId="0"/>
    <xf applyAlignment="0" applyBorder="0" applyFill="0" applyFont="0" applyProtection="0" borderId="0" fillId="0" fontId="5" numFmtId="38"/>
    <xf applyAlignment="0" applyBorder="0" applyFill="0" borderId="0" fillId="0" fontId="8" numFmtId="176"/>
    <xf applyAlignment="0" applyNumberFormat="0" applyProtection="0" borderId="1" fillId="0" fontId="9" numFmtId="0">
      <alignment horizontal="left" vertical="center"/>
    </xf>
    <xf borderId="2" fillId="0" fontId="9" numFmtId="0">
      <alignment horizontal="left" vertical="center"/>
    </xf>
    <xf borderId="0" fillId="0" fontId="10" numFmtId="177"/>
    <xf borderId="0" fillId="0" fontId="11" numFmtId="0"/>
    <xf borderId="0" fillId="0" fontId="12" numFmtId="0"/>
    <xf applyBorder="0" applyFill="0" applyNumberFormat="0" applyProtection="0" borderId="3" fillId="2" fontId="13" numFmtId="49"/>
    <xf borderId="0" fillId="0" fontId="7" numFmtId="0">
      <alignment vertical="center"/>
    </xf>
    <xf borderId="0" fillId="0" fontId="14" numFmtId="0"/>
    <xf borderId="0" fillId="0" fontId="14" numFmtId="0">
      <alignment vertical="center"/>
    </xf>
    <xf borderId="0" fillId="0" fontId="16" numFmtId="178"/>
    <xf borderId="0" fillId="0" fontId="5" numFmtId="0"/>
    <xf borderId="0" fillId="0" fontId="5" numFmtId="0"/>
    <xf borderId="0" fillId="0" fontId="1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19" numFmtId="9"/>
    <xf borderId="0" fillId="0" fontId="20" numFmtId="0"/>
    <xf borderId="0" fillId="0" fontId="5" numFmtId="0"/>
    <xf applyAlignment="0" applyBorder="0" applyNumberFormat="0" applyProtection="0" borderId="0" fillId="3" fontId="8" numFmtId="0"/>
    <xf applyAlignment="0" applyBorder="0" applyNumberFormat="0" applyProtection="0" borderId="0" fillId="4" fontId="8" numFmtId="0"/>
    <xf applyAlignment="0" applyBorder="0" applyNumberFormat="0" applyProtection="0" borderId="0" fillId="5" fontId="8" numFmtId="0"/>
    <xf applyAlignment="0" applyBorder="0" applyNumberFormat="0" applyProtection="0" borderId="0" fillId="6" fontId="8" numFmtId="0"/>
    <xf applyAlignment="0" applyBorder="0" applyNumberFormat="0" applyProtection="0" borderId="0" fillId="7" fontId="8" numFmtId="0"/>
    <xf applyAlignment="0" applyBorder="0" applyNumberFormat="0" applyProtection="0" borderId="0" fillId="8" fontId="8" numFmtId="0"/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9" fontId="8" numFmtId="0"/>
    <xf applyAlignment="0" applyBorder="0" applyNumberFormat="0" applyProtection="0" borderId="0" fillId="10" fontId="8" numFmtId="0"/>
    <xf applyAlignment="0" applyBorder="0" applyNumberFormat="0" applyProtection="0" borderId="0" fillId="11" fontId="8" numFmtId="0"/>
    <xf applyAlignment="0" applyBorder="0" applyNumberFormat="0" applyProtection="0" borderId="0" fillId="6" fontId="8" numFmtId="0"/>
    <xf applyAlignment="0" applyBorder="0" applyNumberFormat="0" applyProtection="0" borderId="0" fillId="9" fontId="8" numFmtId="0"/>
    <xf applyAlignment="0" applyBorder="0" applyNumberFormat="0" applyProtection="0" borderId="0" fillId="12" fontId="8" numFmtId="0"/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3" fontId="22" numFmtId="0"/>
    <xf applyAlignment="0" applyBorder="0" applyNumberFormat="0" applyProtection="0" borderId="0" fillId="10" fontId="22" numFmtId="0"/>
    <xf applyAlignment="0" applyBorder="0" applyNumberFormat="0" applyProtection="0" borderId="0" fillId="11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16" fontId="22" numFmtId="0"/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7" fontId="22" numFmtId="0"/>
    <xf applyAlignment="0" applyBorder="0" applyNumberFormat="0" applyProtection="0" borderId="0" fillId="18" fontId="22" numFmtId="0"/>
    <xf applyAlignment="0" applyBorder="0" applyNumberFormat="0" applyProtection="0" borderId="0" fillId="19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20" fontId="22" numFmtId="0"/>
    <xf borderId="0" fillId="0" fontId="24" numFmtId="0">
      <alignment horizontal="center" wrapText="1"/>
      <protection locked="0"/>
    </xf>
    <xf borderId="0" fillId="0" fontId="25" numFmtId="0"/>
    <xf applyAlignment="0" applyBorder="0" applyNumberFormat="0" applyProtection="0" borderId="0" fillId="4" fontId="26" numFmtId="0"/>
    <xf applyAlignment="0" applyBorder="0" applyFill="0" applyNumberFormat="0" applyProtection="0" borderId="0" fillId="0" fontId="27" numFmtId="0"/>
    <xf applyAlignment="0" applyBorder="0" applyFill="0" borderId="0" fillId="0" fontId="7" numFmtId="179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1" fillId="22" fontId="29" numFmtId="0"/>
    <xf borderId="0" fillId="0" fontId="30" numFmtId="0">
      <alignment vertical="top" wrapText="1"/>
    </xf>
    <xf applyAlignment="0" applyBorder="0" applyFill="0" applyFont="0" applyProtection="0" borderId="0" fillId="0" fontId="11" numFmtId="41"/>
    <xf applyAlignment="0" applyBorder="0" applyFill="0" applyFont="0" applyProtection="0" borderId="0" fillId="0" fontId="11" numFmtId="43"/>
    <xf applyAlignment="0" applyBorder="0" applyFill="0" applyFont="0" applyProtection="0" borderId="0" fillId="0" fontId="11" numFmtId="180"/>
    <xf applyAlignment="0" applyBorder="0" applyFill="0" applyFont="0" applyProtection="0" borderId="0" fillId="0" fontId="11" numFmtId="181"/>
    <xf borderId="0" fillId="0" fontId="31" numFmtId="0">
      <alignment horizontal="left"/>
    </xf>
    <xf applyAlignment="0" applyBorder="0" applyFill="0" applyNumberFormat="0" applyProtection="0" borderId="0" fillId="0" fontId="32" numFmtId="0"/>
    <xf applyAlignment="0" applyBorder="0" applyNumberFormat="0" applyProtection="0" borderId="0" fillId="5" fontId="33" numFmtId="0"/>
    <xf applyAlignment="0" applyBorder="0" applyNumberFormat="0" applyProtection="0" borderId="0" fillId="23" fontId="34" numFmtId="38"/>
    <xf borderId="0" fillId="24" fontId="35" numFmtId="0"/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applyAlignment="0" applyFill="0" applyNumberFormat="0" applyProtection="0" borderId="12" fillId="0" fontId="36" numFmtId="0"/>
    <xf applyAlignment="0" applyFill="0" applyNumberFormat="0" applyProtection="0" borderId="13" fillId="0" fontId="37" numFmtId="0"/>
    <xf applyAlignment="0" applyFill="0" applyNumberFormat="0" applyProtection="0" borderId="14" fillId="0" fontId="38" numFmtId="0"/>
    <xf applyAlignment="0" applyBorder="0" applyFill="0" applyNumberFormat="0" applyProtection="0" borderId="0" fillId="0" fontId="38" numFmtId="0"/>
    <xf applyBorder="0" borderId="0" fillId="0" fontId="7" numFmtId="0"/>
    <xf applyAlignment="0" applyNumberFormat="0" applyProtection="0" borderId="10" fillId="8" fontId="39" numFmtId="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borderId="0" fillId="0" fontId="7" numFmtId="0"/>
    <xf applyAlignment="0" applyFill="0" applyNumberFormat="0" applyProtection="0" borderId="15" fillId="0" fontId="40" numFmtId="0"/>
    <xf applyAlignment="0" applyBorder="0" applyFill="0" applyFont="0" applyProtection="0" borderId="0" fillId="0" fontId="41" numFmtId="38"/>
    <xf applyAlignment="0" applyBorder="0" applyFill="0" applyFont="0" applyProtection="0" borderId="0" fillId="0" fontId="41" numFmtId="40"/>
    <xf applyAlignment="0" applyBorder="0" applyFill="0" applyFont="0" applyProtection="0" borderId="0" fillId="0" fontId="41" numFmtId="182"/>
    <xf applyAlignment="0" applyBorder="0" applyFill="0" applyFont="0" applyProtection="0" borderId="0" fillId="0" fontId="41" numFmtId="183"/>
    <xf applyAlignment="0" applyBorder="0" applyNumberFormat="0" applyProtection="0" borderId="0" fillId="26" fontId="42" numFmtId="0"/>
    <xf borderId="0" fillId="0" fontId="43" numFmtId="37"/>
    <xf borderId="0" fillId="0" fontId="7" numFmtId="184"/>
    <xf borderId="0" fillId="0" fontId="7" numFmtId="184"/>
    <xf borderId="0" fillId="0" fontId="10" numFmtId="177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borderId="0" fillId="0" fontId="24" numFmtId="14">
      <alignment horizontal="center" wrapText="1"/>
      <protection locked="0"/>
    </xf>
    <xf applyAlignment="0" applyBorder="0" applyFill="0" applyFont="0" applyProtection="0" borderId="0" fillId="0" fontId="11" numFmtId="10"/>
    <xf borderId="0" fillId="0" fontId="31" numFmtId="4">
      <alignment horizontal="right"/>
    </xf>
    <xf applyAlignment="0" applyBorder="0" applyFill="0" applyFont="0" applyNumberFormat="0" applyProtection="0" borderId="0" fillId="0" fontId="45" numFmtId="0">
      <alignment horizontal="left"/>
    </xf>
    <xf borderId="18" fillId="0" fontId="46" numFmtId="0">
      <alignment horizontal="center"/>
    </xf>
    <xf applyAlignment="0" applyBorder="0" applyFill="0" applyFont="0" applyNumberFormat="0" borderId="0" fillId="0" fontId="47" numFmtId="0"/>
    <xf borderId="0" fillId="0" fontId="48" numFmtId="4">
      <alignment horizontal="right"/>
    </xf>
    <xf borderId="0" fillId="0" fontId="49" numFmtId="0">
      <alignment horizontal="left"/>
    </xf>
    <xf borderId="0" fillId="0" fontId="50" numFmtId="0"/>
    <xf borderId="0" fillId="0" fontId="51" numFmtId="0">
      <alignment horizontal="center"/>
    </xf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Border="0" applyFill="0" applyNumberFormat="0" applyProtection="0" borderId="0" fillId="0" fontId="53" numFmtId="0"/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borderId="0" fillId="0" fontId="54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borderId="0" fillId="0" fontId="57" numFmtId="0"/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Fill="0" applyFont="0" applyProtection="0" borderId="0" fillId="0" fontId="5" numFmtId="9"/>
    <xf applyAlignment="0" applyBorder="0" applyFill="0" applyFont="0" applyProtection="0" borderId="0" fillId="0" fontId="5" numFmtId="9">
      <alignment vertical="center"/>
    </xf>
    <xf applyAlignment="0" applyBorder="0" applyFill="0" applyFont="0" applyProtection="0" borderId="0" fillId="0" fontId="5" numFmtId="9"/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1" numFmtId="0">
      <alignment vertical="top"/>
      <protection locked="0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Font="0" applyProtection="0" borderId="0" fillId="0" fontId="11" numFmtId="43"/>
    <xf applyAlignment="0" applyBorder="0" applyFill="0" applyFont="0" applyProtection="0" borderId="0" fillId="0" fontId="66" numFmtId="38"/>
    <xf applyAlignment="0" applyBorder="0" applyFill="0" applyFont="0" applyProtection="0" borderId="0" fillId="0" fontId="17" numFmtId="38">
      <alignment vertical="center"/>
    </xf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1" numFmtId="185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borderId="0" fillId="0" fontId="71" numFmtId="0"/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borderId="0" fillId="0" fontId="12" numFmtId="186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11" numFmtId="187"/>
    <xf applyAlignment="0" applyBorder="0" applyFill="0" applyFont="0" applyProtection="0" borderId="0" fillId="0" fontId="11" numFmtId="18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5" numFmtId="6"/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5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5" numFmtId="6"/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borderId="0" fillId="0" fontId="15" numFmtId="0">
      <alignment vertical="center"/>
    </xf>
    <xf borderId="0" fillId="0" fontId="1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17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78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/>
    <xf borderId="0" fillId="0" fontId="18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/>
    <xf borderId="0" fillId="0" fontId="14" numFmtId="0"/>
    <xf borderId="0" fillId="0" fontId="14" numFmtId="0">
      <alignment vertical="center"/>
    </xf>
    <xf borderId="0" fillId="0" fontId="79" numFmtId="0">
      <alignment vertical="center"/>
    </xf>
    <xf borderId="0" fillId="0" fontId="14" numFmtId="0"/>
    <xf borderId="0" fillId="0" fontId="79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9" numFmtId="0"/>
    <xf borderId="0" fillId="0" fontId="17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81" numFmtId="0"/>
    <xf borderId="0" fillId="0" fontId="14" numFmtId="0"/>
    <xf borderId="0" fillId="0" fontId="7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1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9" numFmtId="0"/>
    <xf borderId="0" fillId="0" fontId="78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/>
    <xf borderId="0" fillId="0" fontId="5" numFmtId="0"/>
    <xf borderId="0" fillId="0" fontId="21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>
      <alignment vertical="center"/>
    </xf>
    <xf borderId="0" fillId="0" fontId="17" numFmtId="0">
      <alignment vertical="center"/>
    </xf>
    <xf borderId="0" fillId="0" fontId="81" numFmtId="0"/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5" numFmtId="0"/>
    <xf borderId="0" fillId="0" fontId="5" numFmtId="0"/>
    <xf borderId="0" fillId="0" fontId="81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81" numFmtId="0"/>
    <xf borderId="0" fillId="0" fontId="5" numFmtId="0"/>
    <xf borderId="0" fillId="0" fontId="81" numFmtId="0"/>
    <xf borderId="0" fillId="0" fontId="21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2" numFmtId="0">
      <alignment vertical="center"/>
    </xf>
    <xf borderId="0" fillId="0" fontId="5" numFmtId="0"/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/>
    <xf borderId="0" fillId="0" fontId="7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7" numFmtId="0"/>
    <xf borderId="0" fillId="0" fontId="5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83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8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85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8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6" numFmtId="0"/>
    <xf borderId="0" fillId="0" fontId="87" numFmtId="0"/>
    <xf borderId="0" fillId="0" fontId="57" numFmtId="0"/>
    <xf applyBorder="0" applyFill="0" borderId="0" fillId="0" fontId="15" numFmtId="49"/>
    <xf borderId="0" fillId="0" fontId="88" numFmtId="0"/>
    <xf borderId="0" fillId="0" fontId="89" numFmtId="0"/>
    <xf borderId="0" fillId="0" fontId="88" numFmtId="0"/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borderId="0" fillId="0" fontId="5" numFmtId="0"/>
    <xf borderId="0" fillId="0" fontId="3" numFmtId="0">
      <alignment vertical="center"/>
    </xf>
    <xf borderId="0" fillId="0" fontId="91" numFmtId="0"/>
    <xf borderId="0" fillId="0" fontId="91" numFmtId="0"/>
    <xf borderId="0" fillId="0" fontId="91" numFmtId="186"/>
    <xf borderId="0" fillId="0" fontId="91" numFmtId="186"/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92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</cellStyleXfs>
  <cellXfs count="54">
    <xf borderId="0" fillId="0" fontId="0" numFmtId="0" xfId="0"/>
    <xf applyFont="1" borderId="0" fillId="0" fontId="95" numFmtId="0" xfId="1946">
      <alignment vertical="center"/>
    </xf>
    <xf applyFont="1" borderId="0" fillId="0" fontId="19" numFmtId="0" xfId="1946">
      <alignment vertical="center"/>
    </xf>
    <xf applyBorder="1" applyFill="1" applyFont="1" borderId="9" fillId="0" fontId="19" numFmtId="0" xfId="1946">
      <alignment vertical="center"/>
    </xf>
    <xf applyFill="1" applyFont="1" borderId="0" fillId="0" fontId="95" numFmtId="0" xfId="1946">
      <alignment vertical="center"/>
    </xf>
    <xf applyAlignment="1" applyBorder="1" applyFill="1" applyFont="1" applyNumberFormat="1" borderId="20" fillId="0" fontId="93" numFmtId="0" xfId="1946">
      <alignment vertical="center" wrapText="1"/>
    </xf>
    <xf applyBorder="1" applyFill="1" applyFont="1" borderId="20" fillId="0" fontId="19" numFmtId="0" xfId="1946">
      <alignment vertical="center"/>
    </xf>
    <xf applyBorder="1" applyFill="1" applyFont="1" borderId="8" fillId="0" fontId="19" numFmtId="0" xfId="1946">
      <alignment vertical="center"/>
    </xf>
    <xf applyAlignment="1" applyBorder="1" applyFill="1" applyFont="1" applyNumberFormat="1" borderId="39" fillId="0" fontId="7" numFmtId="0" xfId="1946">
      <alignment horizontal="center" vertical="center" wrapText="1"/>
    </xf>
    <xf applyAlignment="1" applyBorder="1" applyFill="1" applyFont="1" applyNumberFormat="1" borderId="4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  <xf applyAlignment="1" applyBorder="1" applyFill="1" applyFont="1" applyNumberFormat="1" borderId="36" fillId="0" fontId="7" numFmtId="49" xfId="1946">
      <alignment vertical="center"/>
    </xf>
    <xf applyAlignment="1" applyBorder="1" applyFill="1" applyFont="1" applyNumberFormat="1" borderId="21" fillId="0" fontId="7" numFmtId="49" xfId="1946">
      <alignment vertical="center"/>
    </xf>
    <xf applyAlignment="1" applyBorder="1" applyFill="1" applyFont="1" applyNumberFormat="1" borderId="22" fillId="0" fontId="7" numFmtId="49" xfId="1946">
      <alignment vertical="center"/>
    </xf>
    <xf applyAlignment="1" applyBorder="1" applyFill="1" applyFont="1" applyNumberFormat="1" borderId="22" fillId="0" fontId="7" numFmtId="49" xfId="1946">
      <alignment horizontal="right" vertical="center"/>
    </xf>
    <xf applyAlignment="1" applyBorder="1" applyFill="1" applyFont="1" applyNumberFormat="1" borderId="23" fillId="0" fontId="7" numFmtId="49" xfId="1946">
      <alignment horizontal="right" vertical="center"/>
    </xf>
    <xf applyAlignment="1" applyBorder="1" applyFill="1" applyFont="1" applyNumberFormat="1" borderId="21" fillId="0" fontId="7" numFmtId="4" xfId="1946">
      <alignment horizontal="right" vertical="center"/>
    </xf>
    <xf applyAlignment="1" applyBorder="1" applyFill="1" applyFont="1" applyNumberFormat="1" borderId="21" fillId="0" fontId="7" numFmtId="3" xfId="1946">
      <alignment horizontal="right" vertical="center"/>
    </xf>
    <xf applyAlignment="1" applyBorder="1" applyFill="1" applyFont="1" applyNumberFormat="1" borderId="23" fillId="0" fontId="7" numFmtId="3" xfId="1946">
      <alignment horizontal="right" vertical="center"/>
    </xf>
    <xf applyAlignment="1" applyBorder="1" applyFill="1" applyFont="1" applyNumberFormat="1" borderId="37" fillId="0" fontId="7" numFmtId="189" xfId="1946">
      <alignment horizontal="right" vertical="center"/>
    </xf>
    <xf applyAlignment="1" applyBorder="1" applyFill="1" applyFont="1" borderId="9" fillId="0" fontId="94" numFmtId="0" xfId="1946">
      <alignment vertical="center"/>
    </xf>
    <xf applyAlignment="1" applyBorder="1" applyFill="1" applyFont="1" borderId="6" fillId="0" fontId="94" numFmtId="0" xfId="1946">
      <alignment vertical="center"/>
    </xf>
    <xf applyAlignment="1" applyBorder="1" applyFill="1" applyFont="1" applyNumberFormat="1" borderId="22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applyNumberFormat="1" borderId="25" fillId="0" fontId="7" numFmtId="0" xfId="1946">
      <alignment horizontal="center" vertical="center" wrapText="1"/>
    </xf>
    <xf applyAlignment="1" applyBorder="1" applyFill="1" applyFont="1" applyNumberFormat="1" borderId="28" fillId="0" fontId="7" numFmtId="0" xfId="1946">
      <alignment horizontal="center" vertical="center" wrapText="1"/>
    </xf>
    <xf applyAlignment="1" applyBorder="1" applyFill="1" applyFont="1" applyNumberFormat="1" borderId="29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35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  <xf applyAlignment="1" applyBorder="1" applyFill="1" applyFont="1" applyNumberFormat="1" borderId="24" fillId="0" fontId="7" numFmtId="0" xfId="1946">
      <alignment horizontal="center" vertical="center" wrapText="1"/>
    </xf>
    <xf applyAlignment="1" applyBorder="1" applyFill="1" applyFont="1" applyNumberFormat="1" borderId="27" fillId="0" fontId="7" numFmtId="0" xfId="1946">
      <alignment horizontal="center" vertical="top" wrapText="1"/>
    </xf>
    <xf applyAlignment="1" applyBorder="1" applyFill="1" applyFont="1" applyNumberFormat="1" borderId="38" fillId="0" fontId="7" numFmtId="0" xfId="1946">
      <alignment horizontal="center" vertical="center" wrapText="1"/>
    </xf>
    <xf applyAlignment="1" applyBorder="1" applyFill="1" applyFont="1" applyNumberFormat="1" borderId="23" fillId="0" fontId="96" numFmtId="0" xfId="1946">
      <alignment horizontal="center" vertical="center" wrapText="1"/>
    </xf>
    <xf applyAlignment="1" applyBorder="1" applyFill="1" applyFont="1" applyNumberFormat="1" borderId="7" fillId="0" fontId="93" numFmtId="0" xfId="1946">
      <alignment vertical="center" wrapText="1"/>
    </xf>
    <xf applyAlignment="1" applyBorder="1" applyFill="1" applyFont="1" applyNumberFormat="1" borderId="20" fillId="0" fontId="93" numFmtId="0" xfId="1946">
      <alignment vertical="center" wrapText="1"/>
    </xf>
    <xf applyAlignment="1" applyBorder="1" applyFill="1" applyFont="1" applyNumberFormat="1" borderId="5" fillId="0" fontId="93" numFmtId="0" xfId="1946">
      <alignment vertical="center" wrapText="1"/>
    </xf>
    <xf applyAlignment="1" applyBorder="1" applyFill="1" applyFont="1" applyNumberFormat="1" borderId="9" fillId="0" fontId="93" numFmtId="0" xfId="1946">
      <alignment vertical="center" wrapText="1"/>
    </xf>
    <xf applyAlignment="1" applyBorder="1" applyFill="1" applyFont="1" applyNumberFormat="1" borderId="3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30" fillId="0" fontId="7" numFmtId="0" xfId="1946">
      <alignment horizontal="center" vertical="top" wrapText="1"/>
    </xf>
    <xf applyAlignment="1" applyBorder="1" applyFill="1" applyFont="1" applyNumberFormat="1" borderId="31" fillId="0" fontId="7" numFmtId="0" xfId="1946">
      <alignment horizontal="center" vertical="top" wrapText="1"/>
    </xf>
    <xf applyAlignment="1" applyBorder="1" applyFill="1" applyFont="1" applyNumberFormat="1" borderId="40" fillId="0" fontId="7" numFmtId="0" xfId="1946">
      <alignment horizontal="center" vertical="center" wrapText="1"/>
    </xf>
    <xf applyAlignment="1" applyBorder="1" applyFill="1" applyFont="1" applyNumberFormat="1" borderId="41" fillId="0" fontId="7" numFmtId="0" xfId="1946">
      <alignment horizontal="center" vertical="center" wrapText="1"/>
    </xf>
    <xf applyAlignment="1" applyBorder="1" applyFill="1" applyFont="1" applyNumberFormat="1" borderId="42" fillId="0" fontId="7" numFmtId="0" xfId="1946">
      <alignment horizontal="center" vertical="center" wrapText="1"/>
    </xf>
    <xf applyAlignment="1" applyBorder="1" applyFill="1" applyFont="1" applyNumberFormat="1" borderId="43" fillId="0" fontId="7" numFmtId="0" xfId="1946">
      <alignment horizontal="center" vertical="center" wrapText="1"/>
    </xf>
    <xf applyAlignment="1" applyBorder="1" applyFill="1" applyFont="1" applyNumberFormat="1" borderId="32" fillId="0" fontId="7" numFmtId="0" xfId="1946">
      <alignment horizontal="center" vertical="center" wrapText="1"/>
    </xf>
    <xf applyAlignment="1" applyBorder="1" applyFill="1" applyFont="1" applyNumberFormat="1" borderId="33" fillId="0" fontId="7" numFmtId="0" xfId="1946">
      <alignment horizontal="center" vertical="center" wrapText="1"/>
    </xf>
    <xf applyAlignment="1" applyBorder="1" applyFill="1" applyFont="1" applyNumberFormat="1" borderId="26" fillId="0" fontId="7" numFmtId="0" xfId="1946">
      <alignment horizontal="center" vertical="center" wrapText="1"/>
    </xf>
    <xf applyAlignment="1" applyBorder="1" applyFill="1" applyFont="1" applyNumberFormat="1" borderId="45" fillId="0" fontId="7" numFmtId="0" xfId="1946">
      <alignment horizontal="center" vertical="center" wrapText="1"/>
    </xf>
    <xf applyAlignment="1" applyBorder="1" applyFill="1" applyFont="1" applyNumberFormat="1" borderId="27" fillId="0" fontId="7" numFmtId="0" xfId="1946">
      <alignment horizontal="center" vertical="center" wrapText="1"/>
    </xf>
  </cellXfs>
  <cellStyles count="1953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桁区切り 7 2" xfId="1952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2 2 2" xfId="1950"/>
    <cellStyle name="標準 132 3" xfId="1948"/>
    <cellStyle name="標準 133" xfId="1944"/>
    <cellStyle name="標準 133 2" xfId="1951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 7 2" xfId="1949"/>
    <cellStyle name="標準 4 8" xfId="1947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21</xdr:col>
      <xdr:colOff>552450</xdr:colOff>
      <xdr:row>0</xdr:row>
      <xdr:rowOff>57150</xdr:rowOff>
    </xdr:from>
    <xdr:ext cx="4181475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595C944-E8DA-41BE-8AC2-B091E1CF3674}"/>
            </a:ext>
          </a:extLst>
        </xdr:cNvPr>
        <xdr:cNvSpPr/>
      </xdr:nvSpPr>
      <xdr:spPr>
        <a:xfrm>
          <a:off x="21116925" y="57150"/>
          <a:ext cx="4181475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is a final position of the contract month.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122"/>
  <sheetViews>
    <sheetView showGridLines="0" tabSelected="1" view="pageBreakPreview" workbookViewId="0" zoomScaleNormal="10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2" width="10.625" collapsed="false"/>
    <col min="2" max="2" bestFit="true" customWidth="true" style="2" width="25.75" collapsed="false"/>
    <col min="3" max="3" bestFit="true" customWidth="true" style="2" width="34.5" collapsed="false"/>
    <col min="4" max="6" bestFit="true" customWidth="true" style="2" width="10.25" collapsed="false"/>
    <col min="7" max="7" customWidth="true" style="2" width="5.25" collapsed="false"/>
    <col min="8" max="8" customWidth="true" style="2" width="15.25" collapsed="false"/>
    <col min="9" max="9" customWidth="true" style="2" width="5.25" collapsed="false"/>
    <col min="10" max="10" customWidth="true" style="2" width="15.25" collapsed="false"/>
    <col min="11" max="11" customWidth="true" style="2" width="5.25" collapsed="false"/>
    <col min="12" max="12" customWidth="true" style="2" width="15.25" collapsed="false"/>
    <col min="13" max="13" customWidth="true" style="2" width="5.25" collapsed="false"/>
    <col min="14" max="14" customWidth="true" style="2" width="15.25" collapsed="false"/>
    <col min="15" max="15" customWidth="true" style="2" width="5.25" collapsed="false"/>
    <col min="16" max="16" customWidth="true" style="2" width="15.25" collapsed="false"/>
    <col min="17" max="17" customWidth="true" style="2" width="5.25" collapsed="false"/>
    <col min="18" max="19" customWidth="true" style="2" width="15.25" collapsed="false"/>
    <col min="20" max="21" customWidth="true" style="2" width="15.0" collapsed="false"/>
    <col min="22" max="23" customWidth="true" style="2" width="21.25" collapsed="false"/>
    <col min="24" max="24" bestFit="true" customWidth="true" style="2" width="2.375" collapsed="false"/>
    <col min="25" max="25" customWidth="true" style="2" width="15.25" collapsed="false"/>
    <col min="26" max="26" bestFit="true" customWidth="true" style="2" width="7.0" collapsed="false"/>
    <col min="27" max="27" customWidth="true" style="1" width="9.0" collapsed="false"/>
    <col min="28" max="16384" style="1" width="9.0" collapsed="false"/>
  </cols>
  <sheetData>
    <row customFormat="1" customHeight="1" ht="30" r="1" s="4" spans="1:26">
      <c r="A1" s="39" t="s">
        <v>17</v>
      </c>
      <c r="B1" s="40"/>
      <c r="C1" s="40"/>
      <c r="D1" s="40"/>
      <c r="E1" s="40"/>
      <c r="F1" s="40"/>
      <c r="G1" s="40"/>
      <c r="H1" s="40"/>
      <c r="I1" s="40"/>
      <c r="J1" s="40"/>
      <c r="K1" s="3"/>
      <c r="L1" s="3"/>
      <c r="M1" s="3"/>
      <c r="N1" s="3"/>
      <c r="O1" s="3"/>
      <c r="P1" s="3"/>
      <c r="Q1" s="3"/>
      <c r="R1" s="3"/>
      <c r="S1" s="3"/>
      <c r="T1" s="3"/>
      <c r="U1" s="23"/>
      <c r="V1" s="23"/>
      <c r="W1" s="23"/>
      <c r="X1" s="23"/>
      <c r="Y1" s="23"/>
      <c r="Z1" s="24"/>
    </row>
    <row customFormat="1" customHeight="1" ht="30" r="2" s="4" spans="1:26">
      <c r="A2" s="37" t="s">
        <v>18</v>
      </c>
      <c r="B2" s="38"/>
      <c r="C2" s="38"/>
      <c r="D2" s="5"/>
      <c r="E2" s="5"/>
      <c r="F2" s="5"/>
      <c r="G2" s="5"/>
      <c r="H2" s="5"/>
      <c r="I2" s="5"/>
      <c r="J2" s="5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7"/>
    </row>
    <row customFormat="1" customHeight="1" ht="14.1" r="3" s="4" spans="1:26">
      <c r="A3" s="41" t="s">
        <v>0</v>
      </c>
      <c r="B3" s="52" t="s">
        <v>36</v>
      </c>
      <c r="C3" s="52" t="s">
        <v>37</v>
      </c>
      <c r="D3" s="33" t="s">
        <v>1</v>
      </c>
      <c r="E3" s="49" t="s">
        <v>8</v>
      </c>
      <c r="F3" s="50"/>
      <c r="G3" s="43" t="s">
        <v>38</v>
      </c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33" t="s">
        <v>29</v>
      </c>
      <c r="T3" s="34" t="s">
        <v>11</v>
      </c>
      <c r="U3" s="34"/>
      <c r="V3" s="34" t="s">
        <v>10</v>
      </c>
      <c r="W3" s="34"/>
      <c r="X3" s="27" t="s">
        <v>15</v>
      </c>
      <c r="Y3" s="28"/>
      <c r="Z3" s="31" t="s">
        <v>16</v>
      </c>
    </row>
    <row customFormat="1" customHeight="1" ht="9" r="4" s="4" spans="1:26">
      <c r="A4" s="42"/>
      <c r="B4" s="53"/>
      <c r="C4" s="53"/>
      <c r="D4" s="30"/>
      <c r="E4" s="27"/>
      <c r="F4" s="28"/>
      <c r="G4" s="45" t="s">
        <v>31</v>
      </c>
      <c r="H4" s="35" t="s">
        <v>20</v>
      </c>
      <c r="I4" s="45" t="s">
        <v>31</v>
      </c>
      <c r="J4" s="47" t="s">
        <v>21</v>
      </c>
      <c r="K4" s="36" t="s">
        <v>2</v>
      </c>
      <c r="L4" s="36"/>
      <c r="M4" s="45" t="s">
        <v>31</v>
      </c>
      <c r="N4" s="47" t="s">
        <v>25</v>
      </c>
      <c r="O4" s="36" t="s">
        <v>2</v>
      </c>
      <c r="P4" s="36"/>
      <c r="Q4" s="45" t="s">
        <v>31</v>
      </c>
      <c r="R4" s="35" t="s">
        <v>27</v>
      </c>
      <c r="S4" s="30"/>
      <c r="T4" s="33" t="s">
        <v>3</v>
      </c>
      <c r="U4" s="30" t="s">
        <v>12</v>
      </c>
      <c r="V4" s="33" t="s">
        <v>3</v>
      </c>
      <c r="W4" s="30" t="s">
        <v>13</v>
      </c>
      <c r="X4" s="27"/>
      <c r="Y4" s="28"/>
      <c r="Z4" s="32"/>
    </row>
    <row customFormat="1" customHeight="1" ht="27" r="5" s="4" spans="1:26">
      <c r="A5" s="42"/>
      <c r="B5" s="53"/>
      <c r="C5" s="53"/>
      <c r="D5" s="30"/>
      <c r="E5" s="51"/>
      <c r="F5" s="29"/>
      <c r="G5" s="46"/>
      <c r="H5" s="29"/>
      <c r="I5" s="46"/>
      <c r="J5" s="48"/>
      <c r="K5" s="8" t="s">
        <v>33</v>
      </c>
      <c r="L5" s="9" t="s">
        <v>23</v>
      </c>
      <c r="M5" s="46"/>
      <c r="N5" s="48"/>
      <c r="O5" s="8" t="s">
        <v>33</v>
      </c>
      <c r="P5" s="9" t="s">
        <v>23</v>
      </c>
      <c r="Q5" s="46"/>
      <c r="R5" s="29"/>
      <c r="S5" s="30"/>
      <c r="T5" s="33"/>
      <c r="U5" s="30"/>
      <c r="V5" s="33"/>
      <c r="W5" s="30"/>
      <c r="X5" s="27"/>
      <c r="Y5" s="29"/>
      <c r="Z5" s="32"/>
    </row>
    <row customFormat="1" customHeight="1" ht="36" r="6" s="4" spans="1:26">
      <c r="A6" s="10" t="s">
        <v>35</v>
      </c>
      <c r="B6" s="33"/>
      <c r="C6" s="33"/>
      <c r="D6" s="11" t="s">
        <v>4</v>
      </c>
      <c r="E6" s="25" t="s">
        <v>9</v>
      </c>
      <c r="F6" s="26"/>
      <c r="G6" s="8" t="s">
        <v>39</v>
      </c>
      <c r="H6" s="12" t="s">
        <v>32</v>
      </c>
      <c r="I6" s="8" t="s">
        <v>39</v>
      </c>
      <c r="J6" s="9" t="s">
        <v>22</v>
      </c>
      <c r="K6" s="8" t="s">
        <v>39</v>
      </c>
      <c r="L6" s="9" t="s">
        <v>24</v>
      </c>
      <c r="M6" s="8" t="s">
        <v>39</v>
      </c>
      <c r="N6" s="9" t="s">
        <v>26</v>
      </c>
      <c r="O6" s="8" t="s">
        <v>39</v>
      </c>
      <c r="P6" s="9" t="s">
        <v>24</v>
      </c>
      <c r="Q6" s="8" t="s">
        <v>39</v>
      </c>
      <c r="R6" s="9" t="s">
        <v>28</v>
      </c>
      <c r="S6" s="11" t="s">
        <v>30</v>
      </c>
      <c r="T6" s="11" t="s">
        <v>5</v>
      </c>
      <c r="U6" s="11" t="s">
        <v>6</v>
      </c>
      <c r="V6" s="11" t="s">
        <v>19</v>
      </c>
      <c r="W6" s="11" t="s">
        <v>7</v>
      </c>
      <c r="X6" s="25" t="s">
        <v>14</v>
      </c>
      <c r="Y6" s="26"/>
      <c r="Z6" s="13" t="s">
        <v>34</v>
      </c>
    </row>
    <row customFormat="1" customHeight="1" ht="13.5" r="7" s="4" spans="1:26">
      <c r="A7" s="14" t="s">
        <v>40</v>
      </c>
      <c r="B7" s="15" t="s">
        <v>41</v>
      </c>
      <c r="C7" s="15" t="s">
        <v>42</v>
      </c>
      <c r="D7" s="15" t="s">
        <v>43</v>
      </c>
      <c r="E7" s="16" t="s">
        <v>44</v>
      </c>
      <c r="F7" s="16" t="s">
        <v>45</v>
      </c>
      <c r="G7" s="17" t="s">
        <v>46</v>
      </c>
      <c r="H7" s="18" t="s">
        <v>47</v>
      </c>
      <c r="I7" s="17" t="s">
        <v>48</v>
      </c>
      <c r="J7" s="18" t="s">
        <v>49</v>
      </c>
      <c r="K7" s="17" t="s">
        <v>48</v>
      </c>
      <c r="L7" s="18" t="s">
        <v>50</v>
      </c>
      <c r="M7" s="17" t="s">
        <v>46</v>
      </c>
      <c r="N7" s="18" t="s">
        <v>51</v>
      </c>
      <c r="O7" s="17" t="s">
        <v>46</v>
      </c>
      <c r="P7" s="18" t="s">
        <v>52</v>
      </c>
      <c r="Q7" s="17" t="s">
        <v>48</v>
      </c>
      <c r="R7" s="18" t="s">
        <v>53</v>
      </c>
      <c r="S7" s="19" t="n">
        <f>25394.74</f>
        <v>25394.74</v>
      </c>
      <c r="T7" s="20" t="n">
        <f>1926668</f>
        <v>1926668.0</v>
      </c>
      <c r="U7" s="20" t="n">
        <v>330970.0</v>
      </c>
      <c r="V7" s="20" t="n">
        <f>48579332679300</f>
        <v>4.85793326793E13</v>
      </c>
      <c r="W7" s="20" t="n">
        <v>8.3772814153E12</v>
      </c>
      <c r="X7" s="17"/>
      <c r="Y7" s="21" t="n">
        <f>311914</f>
        <v>311914.0</v>
      </c>
      <c r="Z7" s="22" t="n">
        <f>19</f>
        <v>19.0</v>
      </c>
    </row>
    <row r="8">
      <c r="A8" s="14" t="s">
        <v>40</v>
      </c>
      <c r="B8" s="15" t="s">
        <v>41</v>
      </c>
      <c r="C8" s="15" t="s">
        <v>42</v>
      </c>
      <c r="D8" s="15" t="s">
        <v>54</v>
      </c>
      <c r="E8" s="16" t="s">
        <v>55</v>
      </c>
      <c r="F8" s="16" t="s">
        <v>56</v>
      </c>
      <c r="G8" s="17" t="s">
        <v>46</v>
      </c>
      <c r="H8" s="18" t="s">
        <v>57</v>
      </c>
      <c r="I8" s="17" t="s">
        <v>48</v>
      </c>
      <c r="J8" s="18" t="s">
        <v>58</v>
      </c>
      <c r="K8" s="17" t="s">
        <v>48</v>
      </c>
      <c r="L8" s="18" t="s">
        <v>59</v>
      </c>
      <c r="M8" s="17" t="s">
        <v>46</v>
      </c>
      <c r="N8" s="18" t="s">
        <v>57</v>
      </c>
      <c r="O8" s="17" t="s">
        <v>46</v>
      </c>
      <c r="P8" s="18" t="s">
        <v>60</v>
      </c>
      <c r="Q8" s="17" t="s">
        <v>48</v>
      </c>
      <c r="R8" s="18" t="s">
        <v>61</v>
      </c>
      <c r="S8" s="19" t="n">
        <f>25332.11</f>
        <v>25332.11</v>
      </c>
      <c r="T8" s="20" t="n">
        <f>56214</f>
        <v>56214.0</v>
      </c>
      <c r="U8" s="20" t="n">
        <v>19593.0</v>
      </c>
      <c r="V8" s="20" t="n">
        <f>1422282606000</f>
        <v>1.422282606E12</v>
      </c>
      <c r="W8" s="20" t="n">
        <v>5.06032385E11</v>
      </c>
      <c r="X8" s="17"/>
      <c r="Y8" s="21" t="n">
        <f>23706</f>
        <v>23706.0</v>
      </c>
      <c r="Z8" s="22" t="n">
        <f>19</f>
        <v>19.0</v>
      </c>
    </row>
    <row r="9">
      <c r="A9" s="14" t="s">
        <v>40</v>
      </c>
      <c r="B9" s="15" t="s">
        <v>41</v>
      </c>
      <c r="C9" s="15" t="s">
        <v>42</v>
      </c>
      <c r="D9" s="15" t="s">
        <v>62</v>
      </c>
      <c r="E9" s="16" t="s">
        <v>63</v>
      </c>
      <c r="F9" s="16" t="s">
        <v>64</v>
      </c>
      <c r="G9" s="17" t="s">
        <v>46</v>
      </c>
      <c r="H9" s="18" t="s">
        <v>65</v>
      </c>
      <c r="I9" s="17" t="s">
        <v>48</v>
      </c>
      <c r="J9" s="18" t="s">
        <v>66</v>
      </c>
      <c r="K9" s="17" t="s">
        <v>48</v>
      </c>
      <c r="L9" s="18" t="s">
        <v>67</v>
      </c>
      <c r="M9" s="17" t="s">
        <v>46</v>
      </c>
      <c r="N9" s="18" t="s">
        <v>65</v>
      </c>
      <c r="O9" s="17" t="s">
        <v>68</v>
      </c>
      <c r="P9" s="18" t="s">
        <v>69</v>
      </c>
      <c r="Q9" s="17" t="s">
        <v>48</v>
      </c>
      <c r="R9" s="18" t="s">
        <v>70</v>
      </c>
      <c r="S9" s="19" t="n">
        <f>25155.79</f>
        <v>25155.79</v>
      </c>
      <c r="T9" s="20" t="n">
        <f>7630</f>
        <v>7630.0</v>
      </c>
      <c r="U9" s="20" t="n">
        <v>7445.0</v>
      </c>
      <c r="V9" s="20" t="n">
        <f>195512730000</f>
        <v>1.9551273E11</v>
      </c>
      <c r="W9" s="20" t="n">
        <v>1.9090041E11</v>
      </c>
      <c r="X9" s="17"/>
      <c r="Y9" s="21" t="n">
        <f>20581</f>
        <v>20581.0</v>
      </c>
      <c r="Z9" s="22" t="n">
        <f>18</f>
        <v>18.0</v>
      </c>
    </row>
    <row r="10">
      <c r="A10" s="14" t="s">
        <v>40</v>
      </c>
      <c r="B10" s="15" t="s">
        <v>41</v>
      </c>
      <c r="C10" s="15" t="s">
        <v>42</v>
      </c>
      <c r="D10" s="15" t="s">
        <v>71</v>
      </c>
      <c r="E10" s="16" t="s">
        <v>72</v>
      </c>
      <c r="F10" s="16" t="s">
        <v>73</v>
      </c>
      <c r="G10" s="17" t="s">
        <v>74</v>
      </c>
      <c r="H10" s="18" t="s">
        <v>75</v>
      </c>
      <c r="I10" s="17" t="s">
        <v>76</v>
      </c>
      <c r="J10" s="18" t="s">
        <v>77</v>
      </c>
      <c r="K10" s="17"/>
      <c r="L10" s="18"/>
      <c r="M10" s="17" t="s">
        <v>74</v>
      </c>
      <c r="N10" s="18" t="s">
        <v>75</v>
      </c>
      <c r="O10" s="17"/>
      <c r="P10" s="18"/>
      <c r="Q10" s="17" t="s">
        <v>76</v>
      </c>
      <c r="R10" s="18" t="s">
        <v>77</v>
      </c>
      <c r="S10" s="19" t="n">
        <f>25095.79</f>
        <v>25095.79</v>
      </c>
      <c r="T10" s="20" t="n">
        <f>93</f>
        <v>93.0</v>
      </c>
      <c r="U10" s="20"/>
      <c r="V10" s="20" t="n">
        <f>2337610000</f>
        <v>2.33761E9</v>
      </c>
      <c r="W10" s="20"/>
      <c r="X10" s="17"/>
      <c r="Y10" s="21" t="n">
        <f>348</f>
        <v>348.0</v>
      </c>
      <c r="Z10" s="22" t="n">
        <f>7</f>
        <v>7.0</v>
      </c>
    </row>
    <row r="11">
      <c r="A11" s="14" t="s">
        <v>40</v>
      </c>
      <c r="B11" s="15" t="s">
        <v>41</v>
      </c>
      <c r="C11" s="15" t="s">
        <v>42</v>
      </c>
      <c r="D11" s="15" t="s">
        <v>78</v>
      </c>
      <c r="E11" s="16" t="s">
        <v>79</v>
      </c>
      <c r="F11" s="16" t="s">
        <v>80</v>
      </c>
      <c r="G11" s="17" t="s">
        <v>81</v>
      </c>
      <c r="H11" s="18" t="s">
        <v>82</v>
      </c>
      <c r="I11" s="17" t="s">
        <v>48</v>
      </c>
      <c r="J11" s="18" t="s">
        <v>83</v>
      </c>
      <c r="K11" s="17" t="s">
        <v>48</v>
      </c>
      <c r="L11" s="18" t="s">
        <v>84</v>
      </c>
      <c r="M11" s="17" t="s">
        <v>81</v>
      </c>
      <c r="N11" s="18" t="s">
        <v>82</v>
      </c>
      <c r="O11" s="17" t="s">
        <v>81</v>
      </c>
      <c r="P11" s="18" t="s">
        <v>85</v>
      </c>
      <c r="Q11" s="17" t="s">
        <v>48</v>
      </c>
      <c r="R11" s="18" t="s">
        <v>86</v>
      </c>
      <c r="S11" s="19" t="n">
        <f>24923.16</f>
        <v>24923.16</v>
      </c>
      <c r="T11" s="20" t="n">
        <f>10872</f>
        <v>10872.0</v>
      </c>
      <c r="U11" s="20" t="n">
        <v>10825.0</v>
      </c>
      <c r="V11" s="20" t="n">
        <f>270648415000</f>
        <v>2.70648415E11</v>
      </c>
      <c r="W11" s="20" t="n">
        <v>2.69464975E11</v>
      </c>
      <c r="X11" s="17"/>
      <c r="Y11" s="21" t="n">
        <f>42240</f>
        <v>42240.0</v>
      </c>
      <c r="Z11" s="22" t="n">
        <f>15</f>
        <v>15.0</v>
      </c>
    </row>
    <row r="12">
      <c r="A12" s="14" t="s">
        <v>40</v>
      </c>
      <c r="B12" s="15" t="s">
        <v>41</v>
      </c>
      <c r="C12" s="15" t="s">
        <v>42</v>
      </c>
      <c r="D12" s="15" t="s">
        <v>87</v>
      </c>
      <c r="E12" s="16" t="s">
        <v>88</v>
      </c>
      <c r="F12" s="16" t="s">
        <v>89</v>
      </c>
      <c r="G12" s="17" t="s">
        <v>46</v>
      </c>
      <c r="H12" s="18" t="s">
        <v>90</v>
      </c>
      <c r="I12" s="17" t="s">
        <v>91</v>
      </c>
      <c r="J12" s="18" t="s">
        <v>92</v>
      </c>
      <c r="K12" s="17"/>
      <c r="L12" s="18"/>
      <c r="M12" s="17" t="s">
        <v>46</v>
      </c>
      <c r="N12" s="18" t="s">
        <v>90</v>
      </c>
      <c r="O12" s="17"/>
      <c r="P12" s="18"/>
      <c r="Q12" s="17" t="s">
        <v>93</v>
      </c>
      <c r="R12" s="18" t="s">
        <v>94</v>
      </c>
      <c r="S12" s="19" t="n">
        <f>24856.32</f>
        <v>24856.32</v>
      </c>
      <c r="T12" s="20" t="n">
        <f>43</f>
        <v>43.0</v>
      </c>
      <c r="U12" s="20"/>
      <c r="V12" s="20" t="n">
        <f>1031830000</f>
        <v>1.03183E9</v>
      </c>
      <c r="W12" s="20"/>
      <c r="X12" s="17"/>
      <c r="Y12" s="21" t="n">
        <f>59</f>
        <v>59.0</v>
      </c>
      <c r="Z12" s="22" t="n">
        <f>8</f>
        <v>8.0</v>
      </c>
    </row>
    <row r="13">
      <c r="A13" s="14" t="s">
        <v>40</v>
      </c>
      <c r="B13" s="15" t="s">
        <v>41</v>
      </c>
      <c r="C13" s="15" t="s">
        <v>42</v>
      </c>
      <c r="D13" s="15" t="s">
        <v>95</v>
      </c>
      <c r="E13" s="16" t="s">
        <v>96</v>
      </c>
      <c r="F13" s="16" t="s">
        <v>97</v>
      </c>
      <c r="G13" s="17" t="s">
        <v>74</v>
      </c>
      <c r="H13" s="18" t="s">
        <v>98</v>
      </c>
      <c r="I13" s="17" t="s">
        <v>99</v>
      </c>
      <c r="J13" s="18" t="s">
        <v>100</v>
      </c>
      <c r="K13" s="17" t="s">
        <v>101</v>
      </c>
      <c r="L13" s="18" t="s">
        <v>102</v>
      </c>
      <c r="M13" s="17" t="s">
        <v>74</v>
      </c>
      <c r="N13" s="18" t="s">
        <v>98</v>
      </c>
      <c r="O13" s="17" t="s">
        <v>103</v>
      </c>
      <c r="P13" s="18" t="s">
        <v>104</v>
      </c>
      <c r="Q13" s="17" t="s">
        <v>99</v>
      </c>
      <c r="R13" s="18" t="s">
        <v>100</v>
      </c>
      <c r="S13" s="19" t="n">
        <f>24676.32</f>
        <v>24676.32</v>
      </c>
      <c r="T13" s="20" t="n">
        <f>92</f>
        <v>92.0</v>
      </c>
      <c r="U13" s="20" t="n">
        <v>89.0</v>
      </c>
      <c r="V13" s="20" t="n">
        <f>2301200000</f>
        <v>2.3012E9</v>
      </c>
      <c r="W13" s="20" t="n">
        <v>2.22895E9</v>
      </c>
      <c r="X13" s="17"/>
      <c r="Y13" s="21" t="n">
        <f>1458</f>
        <v>1458.0</v>
      </c>
      <c r="Z13" s="22" t="n">
        <f>2</f>
        <v>2.0</v>
      </c>
    </row>
    <row r="14">
      <c r="A14" s="14" t="s">
        <v>40</v>
      </c>
      <c r="B14" s="15" t="s">
        <v>41</v>
      </c>
      <c r="C14" s="15" t="s">
        <v>42</v>
      </c>
      <c r="D14" s="15" t="s">
        <v>105</v>
      </c>
      <c r="E14" s="16" t="s">
        <v>106</v>
      </c>
      <c r="F14" s="16" t="s">
        <v>107</v>
      </c>
      <c r="G14" s="17"/>
      <c r="H14" s="18" t="s">
        <v>108</v>
      </c>
      <c r="I14" s="17"/>
      <c r="J14" s="18" t="s">
        <v>108</v>
      </c>
      <c r="K14" s="17" t="s">
        <v>48</v>
      </c>
      <c r="L14" s="18" t="s">
        <v>109</v>
      </c>
      <c r="M14" s="17"/>
      <c r="N14" s="18" t="s">
        <v>108</v>
      </c>
      <c r="O14" s="17" t="s">
        <v>68</v>
      </c>
      <c r="P14" s="18" t="s">
        <v>110</v>
      </c>
      <c r="Q14" s="17"/>
      <c r="R14" s="18" t="s">
        <v>108</v>
      </c>
      <c r="S14" s="19" t="n">
        <f>24438.95</f>
        <v>24438.95</v>
      </c>
      <c r="T14" s="20" t="n">
        <f>5875</f>
        <v>5875.0</v>
      </c>
      <c r="U14" s="20" t="n">
        <v>5875.0</v>
      </c>
      <c r="V14" s="20" t="n">
        <f>142709612000</f>
        <v>1.42709612E11</v>
      </c>
      <c r="W14" s="20" t="n">
        <v>1.42709612E11</v>
      </c>
      <c r="X14" s="17"/>
      <c r="Y14" s="21" t="n">
        <f>14275</f>
        <v>14275.0</v>
      </c>
      <c r="Z14" s="22" t="str">
        <f>"－"</f>
        <v>－</v>
      </c>
    </row>
    <row r="15">
      <c r="A15" s="14" t="s">
        <v>40</v>
      </c>
      <c r="B15" s="15" t="s">
        <v>41</v>
      </c>
      <c r="C15" s="15" t="s">
        <v>42</v>
      </c>
      <c r="D15" s="15" t="s">
        <v>111</v>
      </c>
      <c r="E15" s="16" t="s">
        <v>112</v>
      </c>
      <c r="F15" s="16" t="s">
        <v>113</v>
      </c>
      <c r="G15" s="17" t="s">
        <v>46</v>
      </c>
      <c r="H15" s="18" t="s">
        <v>114</v>
      </c>
      <c r="I15" s="17" t="s">
        <v>81</v>
      </c>
      <c r="J15" s="18" t="s">
        <v>115</v>
      </c>
      <c r="K15" s="17" t="s">
        <v>116</v>
      </c>
      <c r="L15" s="18" t="s">
        <v>117</v>
      </c>
      <c r="M15" s="17" t="s">
        <v>46</v>
      </c>
      <c r="N15" s="18" t="s">
        <v>114</v>
      </c>
      <c r="O15" s="17" t="s">
        <v>118</v>
      </c>
      <c r="P15" s="18" t="s">
        <v>119</v>
      </c>
      <c r="Q15" s="17" t="s">
        <v>81</v>
      </c>
      <c r="R15" s="18" t="s">
        <v>115</v>
      </c>
      <c r="S15" s="19" t="n">
        <f>24183.16</f>
        <v>24183.16</v>
      </c>
      <c r="T15" s="20" t="n">
        <f>216</f>
        <v>216.0</v>
      </c>
      <c r="U15" s="20" t="n">
        <v>214.0</v>
      </c>
      <c r="V15" s="20" t="n">
        <f>5259200000</f>
        <v>5.2592E9</v>
      </c>
      <c r="W15" s="20" t="n">
        <v>5.2145E9</v>
      </c>
      <c r="X15" s="17"/>
      <c r="Y15" s="21" t="n">
        <f>628</f>
        <v>628.0</v>
      </c>
      <c r="Z15" s="22" t="n">
        <f>2</f>
        <v>2.0</v>
      </c>
    </row>
    <row r="16">
      <c r="A16" s="14" t="s">
        <v>40</v>
      </c>
      <c r="B16" s="15" t="s">
        <v>41</v>
      </c>
      <c r="C16" s="15" t="s">
        <v>42</v>
      </c>
      <c r="D16" s="15" t="s">
        <v>120</v>
      </c>
      <c r="E16" s="16" t="s">
        <v>121</v>
      </c>
      <c r="F16" s="16" t="s">
        <v>122</v>
      </c>
      <c r="G16" s="17"/>
      <c r="H16" s="18" t="s">
        <v>108</v>
      </c>
      <c r="I16" s="17"/>
      <c r="J16" s="18" t="s">
        <v>108</v>
      </c>
      <c r="K16" s="17" t="s">
        <v>123</v>
      </c>
      <c r="L16" s="18" t="s">
        <v>124</v>
      </c>
      <c r="M16" s="17"/>
      <c r="N16" s="18" t="s">
        <v>108</v>
      </c>
      <c r="O16" s="17" t="s">
        <v>125</v>
      </c>
      <c r="P16" s="18" t="s">
        <v>126</v>
      </c>
      <c r="Q16" s="17"/>
      <c r="R16" s="18" t="s">
        <v>108</v>
      </c>
      <c r="S16" s="19" t="n">
        <f>23952.63</f>
        <v>23952.63</v>
      </c>
      <c r="T16" s="20" t="n">
        <f>566</f>
        <v>566.0</v>
      </c>
      <c r="U16" s="20" t="n">
        <v>566.0</v>
      </c>
      <c r="V16" s="20" t="n">
        <f>13590400000</f>
        <v>1.35904E10</v>
      </c>
      <c r="W16" s="20" t="n">
        <v>1.35904E10</v>
      </c>
      <c r="X16" s="17"/>
      <c r="Y16" s="21" t="n">
        <f>6682</f>
        <v>6682.0</v>
      </c>
      <c r="Z16" s="22" t="str">
        <f>"－"</f>
        <v>－</v>
      </c>
    </row>
    <row r="17">
      <c r="A17" s="14" t="s">
        <v>40</v>
      </c>
      <c r="B17" s="15" t="s">
        <v>41</v>
      </c>
      <c r="C17" s="15" t="s">
        <v>42</v>
      </c>
      <c r="D17" s="15" t="s">
        <v>127</v>
      </c>
      <c r="E17" s="16" t="s">
        <v>121</v>
      </c>
      <c r="F17" s="16" t="s">
        <v>128</v>
      </c>
      <c r="G17" s="17" t="s">
        <v>93</v>
      </c>
      <c r="H17" s="18" t="s">
        <v>129</v>
      </c>
      <c r="I17" s="17" t="s">
        <v>93</v>
      </c>
      <c r="J17" s="18" t="s">
        <v>129</v>
      </c>
      <c r="K17" s="17"/>
      <c r="L17" s="18"/>
      <c r="M17" s="17" t="s">
        <v>93</v>
      </c>
      <c r="N17" s="18" t="s">
        <v>129</v>
      </c>
      <c r="O17" s="17"/>
      <c r="P17" s="18"/>
      <c r="Q17" s="17" t="s">
        <v>93</v>
      </c>
      <c r="R17" s="18" t="s">
        <v>129</v>
      </c>
      <c r="S17" s="19" t="n">
        <f>23695.79</f>
        <v>23695.79</v>
      </c>
      <c r="T17" s="20" t="n">
        <f>1</f>
        <v>1.0</v>
      </c>
      <c r="U17" s="20"/>
      <c r="V17" s="20" t="n">
        <f>22270000</f>
        <v>2.227E7</v>
      </c>
      <c r="W17" s="20"/>
      <c r="X17" s="17"/>
      <c r="Y17" s="21" t="n">
        <f>1</f>
        <v>1.0</v>
      </c>
      <c r="Z17" s="22" t="n">
        <f>1</f>
        <v>1.0</v>
      </c>
    </row>
    <row r="18">
      <c r="A18" s="14" t="s">
        <v>40</v>
      </c>
      <c r="B18" s="15" t="s">
        <v>41</v>
      </c>
      <c r="C18" s="15" t="s">
        <v>42</v>
      </c>
      <c r="D18" s="15" t="s">
        <v>130</v>
      </c>
      <c r="E18" s="16" t="s">
        <v>121</v>
      </c>
      <c r="F18" s="16" t="s">
        <v>131</v>
      </c>
      <c r="G18" s="17"/>
      <c r="H18" s="18" t="s">
        <v>108</v>
      </c>
      <c r="I18" s="17"/>
      <c r="J18" s="18" t="s">
        <v>108</v>
      </c>
      <c r="K18" s="17"/>
      <c r="L18" s="18"/>
      <c r="M18" s="17"/>
      <c r="N18" s="18" t="s">
        <v>108</v>
      </c>
      <c r="O18" s="17"/>
      <c r="P18" s="18"/>
      <c r="Q18" s="17"/>
      <c r="R18" s="18" t="s">
        <v>108</v>
      </c>
      <c r="S18" s="19" t="n">
        <f>23472.11</f>
        <v>23472.11</v>
      </c>
      <c r="T18" s="20" t="str">
        <f>"－"</f>
        <v>－</v>
      </c>
      <c r="U18" s="20"/>
      <c r="V18" s="20" t="str">
        <f>"－"</f>
        <v>－</v>
      </c>
      <c r="W18" s="20"/>
      <c r="X18" s="17"/>
      <c r="Y18" s="21" t="n">
        <f>2221</f>
        <v>2221.0</v>
      </c>
      <c r="Z18" s="22" t="str">
        <f>"－"</f>
        <v>－</v>
      </c>
    </row>
    <row r="19">
      <c r="A19" s="14" t="s">
        <v>40</v>
      </c>
      <c r="B19" s="15" t="s">
        <v>41</v>
      </c>
      <c r="C19" s="15" t="s">
        <v>42</v>
      </c>
      <c r="D19" s="15" t="s">
        <v>132</v>
      </c>
      <c r="E19" s="16" t="s">
        <v>121</v>
      </c>
      <c r="F19" s="16" t="s">
        <v>133</v>
      </c>
      <c r="G19" s="17"/>
      <c r="H19" s="18" t="s">
        <v>108</v>
      </c>
      <c r="I19" s="17"/>
      <c r="J19" s="18" t="s">
        <v>108</v>
      </c>
      <c r="K19" s="17"/>
      <c r="L19" s="18"/>
      <c r="M19" s="17"/>
      <c r="N19" s="18" t="s">
        <v>108</v>
      </c>
      <c r="O19" s="17"/>
      <c r="P19" s="18"/>
      <c r="Q19" s="17"/>
      <c r="R19" s="18" t="s">
        <v>108</v>
      </c>
      <c r="S19" s="19" t="n">
        <f>23773.68</f>
        <v>23773.68</v>
      </c>
      <c r="T19" s="20" t="str">
        <f>"－"</f>
        <v>－</v>
      </c>
      <c r="U19" s="20"/>
      <c r="V19" s="20" t="str">
        <f>"－"</f>
        <v>－</v>
      </c>
      <c r="W19" s="20"/>
      <c r="X19" s="17"/>
      <c r="Y19" s="21" t="str">
        <f>"－"</f>
        <v>－</v>
      </c>
      <c r="Z19" s="22" t="str">
        <f>"－"</f>
        <v>－</v>
      </c>
    </row>
    <row r="20">
      <c r="A20" s="14" t="s">
        <v>40</v>
      </c>
      <c r="B20" s="15" t="s">
        <v>41</v>
      </c>
      <c r="C20" s="15" t="s">
        <v>42</v>
      </c>
      <c r="D20" s="15" t="s">
        <v>134</v>
      </c>
      <c r="E20" s="16" t="s">
        <v>121</v>
      </c>
      <c r="F20" s="16" t="s">
        <v>135</v>
      </c>
      <c r="G20" s="17"/>
      <c r="H20" s="18" t="s">
        <v>108</v>
      </c>
      <c r="I20" s="17"/>
      <c r="J20" s="18" t="s">
        <v>108</v>
      </c>
      <c r="K20" s="17"/>
      <c r="L20" s="18"/>
      <c r="M20" s="17"/>
      <c r="N20" s="18" t="s">
        <v>108</v>
      </c>
      <c r="O20" s="17"/>
      <c r="P20" s="18"/>
      <c r="Q20" s="17"/>
      <c r="R20" s="18" t="s">
        <v>108</v>
      </c>
      <c r="S20" s="19" t="n">
        <f>23030.53</f>
        <v>23030.53</v>
      </c>
      <c r="T20" s="20" t="str">
        <f>"－"</f>
        <v>－</v>
      </c>
      <c r="U20" s="20"/>
      <c r="V20" s="20" t="str">
        <f>"－"</f>
        <v>－</v>
      </c>
      <c r="W20" s="20"/>
      <c r="X20" s="17"/>
      <c r="Y20" s="21" t="n">
        <f>1063</f>
        <v>1063.0</v>
      </c>
      <c r="Z20" s="22" t="str">
        <f>"－"</f>
        <v>－</v>
      </c>
    </row>
    <row r="21">
      <c r="A21" s="14" t="s">
        <v>40</v>
      </c>
      <c r="B21" s="15" t="s">
        <v>41</v>
      </c>
      <c r="C21" s="15" t="s">
        <v>42</v>
      </c>
      <c r="D21" s="15" t="s">
        <v>136</v>
      </c>
      <c r="E21" s="16" t="s">
        <v>121</v>
      </c>
      <c r="F21" s="16" t="s">
        <v>137</v>
      </c>
      <c r="G21" s="17"/>
      <c r="H21" s="18" t="s">
        <v>108</v>
      </c>
      <c r="I21" s="17"/>
      <c r="J21" s="18" t="s">
        <v>108</v>
      </c>
      <c r="K21" s="17"/>
      <c r="L21" s="18"/>
      <c r="M21" s="17"/>
      <c r="N21" s="18" t="s">
        <v>108</v>
      </c>
      <c r="O21" s="17"/>
      <c r="P21" s="18"/>
      <c r="Q21" s="17"/>
      <c r="R21" s="18" t="s">
        <v>108</v>
      </c>
      <c r="S21" s="19" t="n">
        <f>22797.37</f>
        <v>22797.37</v>
      </c>
      <c r="T21" s="20" t="str">
        <f>"－"</f>
        <v>－</v>
      </c>
      <c r="U21" s="20"/>
      <c r="V21" s="20" t="str">
        <f>"－"</f>
        <v>－</v>
      </c>
      <c r="W21" s="20"/>
      <c r="X21" s="17"/>
      <c r="Y21" s="21" t="str">
        <f>"－"</f>
        <v>－</v>
      </c>
      <c r="Z21" s="22" t="str">
        <f>"－"</f>
        <v>－</v>
      </c>
    </row>
    <row r="22">
      <c r="A22" s="14" t="s">
        <v>40</v>
      </c>
      <c r="B22" s="15" t="s">
        <v>41</v>
      </c>
      <c r="C22" s="15" t="s">
        <v>42</v>
      </c>
      <c r="D22" s="15" t="s">
        <v>138</v>
      </c>
      <c r="E22" s="16" t="s">
        <v>139</v>
      </c>
      <c r="F22" s="16" t="s">
        <v>140</v>
      </c>
      <c r="G22" s="17"/>
      <c r="H22" s="18" t="s">
        <v>108</v>
      </c>
      <c r="I22" s="17"/>
      <c r="J22" s="18" t="s">
        <v>108</v>
      </c>
      <c r="K22" s="17"/>
      <c r="L22" s="18"/>
      <c r="M22" s="17"/>
      <c r="N22" s="18" t="s">
        <v>108</v>
      </c>
      <c r="O22" s="17"/>
      <c r="P22" s="18"/>
      <c r="Q22" s="17"/>
      <c r="R22" s="18" t="s">
        <v>108</v>
      </c>
      <c r="S22" s="19" t="n">
        <f>23276.84</f>
        <v>23276.84</v>
      </c>
      <c r="T22" s="20" t="str">
        <f>"－"</f>
        <v>－</v>
      </c>
      <c r="U22" s="20"/>
      <c r="V22" s="20" t="str">
        <f>"－"</f>
        <v>－</v>
      </c>
      <c r="W22" s="20"/>
      <c r="X22" s="17"/>
      <c r="Y22" s="21" t="str">
        <f>"－"</f>
        <v>－</v>
      </c>
      <c r="Z22" s="22" t="str">
        <f>"－"</f>
        <v>－</v>
      </c>
    </row>
    <row r="23">
      <c r="A23" s="14" t="s">
        <v>40</v>
      </c>
      <c r="B23" s="15" t="s">
        <v>41</v>
      </c>
      <c r="C23" s="15" t="s">
        <v>42</v>
      </c>
      <c r="D23" s="15" t="s">
        <v>141</v>
      </c>
      <c r="E23" s="16" t="s">
        <v>142</v>
      </c>
      <c r="F23" s="16" t="s">
        <v>143</v>
      </c>
      <c r="G23" s="17"/>
      <c r="H23" s="18" t="s">
        <v>108</v>
      </c>
      <c r="I23" s="17"/>
      <c r="J23" s="18" t="s">
        <v>108</v>
      </c>
      <c r="K23" s="17"/>
      <c r="L23" s="18"/>
      <c r="M23" s="17"/>
      <c r="N23" s="18" t="s">
        <v>108</v>
      </c>
      <c r="O23" s="17"/>
      <c r="P23" s="18"/>
      <c r="Q23" s="17"/>
      <c r="R23" s="18" t="s">
        <v>108</v>
      </c>
      <c r="S23" s="19" t="n">
        <f>23098.95</f>
        <v>23098.95</v>
      </c>
      <c r="T23" s="20" t="str">
        <f>"－"</f>
        <v>－</v>
      </c>
      <c r="U23" s="20"/>
      <c r="V23" s="20" t="str">
        <f>"－"</f>
        <v>－</v>
      </c>
      <c r="W23" s="20"/>
      <c r="X23" s="17"/>
      <c r="Y23" s="21" t="str">
        <f>"－"</f>
        <v>－</v>
      </c>
      <c r="Z23" s="22" t="str">
        <f>"－"</f>
        <v>－</v>
      </c>
    </row>
    <row r="24">
      <c r="A24" s="14" t="s">
        <v>40</v>
      </c>
      <c r="B24" s="15" t="s">
        <v>41</v>
      </c>
      <c r="C24" s="15" t="s">
        <v>42</v>
      </c>
      <c r="D24" s="15" t="s">
        <v>144</v>
      </c>
      <c r="E24" s="16" t="s">
        <v>145</v>
      </c>
      <c r="F24" s="16" t="s">
        <v>146</v>
      </c>
      <c r="G24" s="17"/>
      <c r="H24" s="18" t="s">
        <v>108</v>
      </c>
      <c r="I24" s="17"/>
      <c r="J24" s="18" t="s">
        <v>108</v>
      </c>
      <c r="K24" s="17"/>
      <c r="L24" s="18"/>
      <c r="M24" s="17"/>
      <c r="N24" s="18" t="s">
        <v>108</v>
      </c>
      <c r="O24" s="17"/>
      <c r="P24" s="18"/>
      <c r="Q24" s="17"/>
      <c r="R24" s="18" t="s">
        <v>108</v>
      </c>
      <c r="S24" s="19" t="n">
        <f>22942.63</f>
        <v>22942.63</v>
      </c>
      <c r="T24" s="20" t="str">
        <f>"－"</f>
        <v>－</v>
      </c>
      <c r="U24" s="20"/>
      <c r="V24" s="20" t="str">
        <f>"－"</f>
        <v>－</v>
      </c>
      <c r="W24" s="20"/>
      <c r="X24" s="17"/>
      <c r="Y24" s="21" t="str">
        <f>"－"</f>
        <v>－</v>
      </c>
      <c r="Z24" s="22" t="str">
        <f>"－"</f>
        <v>－</v>
      </c>
    </row>
    <row r="25">
      <c r="A25" s="14" t="s">
        <v>40</v>
      </c>
      <c r="B25" s="15" t="s">
        <v>41</v>
      </c>
      <c r="C25" s="15" t="s">
        <v>42</v>
      </c>
      <c r="D25" s="15" t="s">
        <v>147</v>
      </c>
      <c r="E25" s="16" t="s">
        <v>148</v>
      </c>
      <c r="F25" s="16" t="s">
        <v>149</v>
      </c>
      <c r="G25" s="17"/>
      <c r="H25" s="18" t="s">
        <v>108</v>
      </c>
      <c r="I25" s="17"/>
      <c r="J25" s="18" t="s">
        <v>108</v>
      </c>
      <c r="K25" s="17"/>
      <c r="L25" s="18"/>
      <c r="M25" s="17"/>
      <c r="N25" s="18" t="s">
        <v>108</v>
      </c>
      <c r="O25" s="17"/>
      <c r="P25" s="18"/>
      <c r="Q25" s="17"/>
      <c r="R25" s="18" t="s">
        <v>108</v>
      </c>
      <c r="S25" s="19" t="n">
        <f>22766.32</f>
        <v>22766.32</v>
      </c>
      <c r="T25" s="20" t="str">
        <f>"－"</f>
        <v>－</v>
      </c>
      <c r="U25" s="20"/>
      <c r="V25" s="20" t="str">
        <f>"－"</f>
        <v>－</v>
      </c>
      <c r="W25" s="20"/>
      <c r="X25" s="17"/>
      <c r="Y25" s="21" t="str">
        <f>"－"</f>
        <v>－</v>
      </c>
      <c r="Z25" s="22" t="str">
        <f>"－"</f>
        <v>－</v>
      </c>
    </row>
    <row r="26">
      <c r="A26" s="14" t="s">
        <v>40</v>
      </c>
      <c r="B26" s="15" t="s">
        <v>150</v>
      </c>
      <c r="C26" s="15" t="s">
        <v>151</v>
      </c>
      <c r="D26" s="15" t="s">
        <v>40</v>
      </c>
      <c r="E26" s="16" t="s">
        <v>152</v>
      </c>
      <c r="F26" s="16" t="s">
        <v>153</v>
      </c>
      <c r="G26" s="17" t="s">
        <v>46</v>
      </c>
      <c r="H26" s="18" t="s">
        <v>154</v>
      </c>
      <c r="I26" s="17" t="s">
        <v>155</v>
      </c>
      <c r="J26" s="18" t="s">
        <v>156</v>
      </c>
      <c r="K26" s="17" t="s">
        <v>155</v>
      </c>
      <c r="L26" s="18" t="s">
        <v>157</v>
      </c>
      <c r="M26" s="17" t="s">
        <v>46</v>
      </c>
      <c r="N26" s="18" t="s">
        <v>158</v>
      </c>
      <c r="O26" s="17" t="s">
        <v>46</v>
      </c>
      <c r="P26" s="18" t="s">
        <v>159</v>
      </c>
      <c r="Q26" s="17" t="s">
        <v>118</v>
      </c>
      <c r="R26" s="18" t="s">
        <v>160</v>
      </c>
      <c r="S26" s="19" t="n">
        <f>24515</f>
        <v>24515.0</v>
      </c>
      <c r="T26" s="20" t="n">
        <f>703087</f>
        <v>703087.0</v>
      </c>
      <c r="U26" s="20" t="n">
        <v>268204.0</v>
      </c>
      <c r="V26" s="20" t="n">
        <f>1741902716476</f>
        <v>1.741902716476E12</v>
      </c>
      <c r="W26" s="20" t="n">
        <v>6.72801115776E11</v>
      </c>
      <c r="X26" s="17" t="s">
        <v>161</v>
      </c>
      <c r="Y26" s="21" t="n">
        <f>148510</f>
        <v>148510.0</v>
      </c>
      <c r="Z26" s="22" t="n">
        <f>8</f>
        <v>8.0</v>
      </c>
    </row>
    <row r="27">
      <c r="A27" s="14" t="s">
        <v>40</v>
      </c>
      <c r="B27" s="15" t="s">
        <v>150</v>
      </c>
      <c r="C27" s="15" t="s">
        <v>151</v>
      </c>
      <c r="D27" s="15" t="s">
        <v>43</v>
      </c>
      <c r="E27" s="16" t="s">
        <v>44</v>
      </c>
      <c r="F27" s="16" t="s">
        <v>45</v>
      </c>
      <c r="G27" s="17" t="s">
        <v>46</v>
      </c>
      <c r="H27" s="18" t="s">
        <v>158</v>
      </c>
      <c r="I27" s="17" t="s">
        <v>48</v>
      </c>
      <c r="J27" s="18" t="s">
        <v>49</v>
      </c>
      <c r="K27" s="17" t="s">
        <v>48</v>
      </c>
      <c r="L27" s="18" t="s">
        <v>162</v>
      </c>
      <c r="M27" s="17" t="s">
        <v>46</v>
      </c>
      <c r="N27" s="18" t="s">
        <v>163</v>
      </c>
      <c r="O27" s="17" t="s">
        <v>46</v>
      </c>
      <c r="P27" s="18" t="s">
        <v>164</v>
      </c>
      <c r="Q27" s="17" t="s">
        <v>48</v>
      </c>
      <c r="R27" s="18" t="s">
        <v>53</v>
      </c>
      <c r="S27" s="19" t="n">
        <f>25394.74</f>
        <v>25394.74</v>
      </c>
      <c r="T27" s="20" t="n">
        <f>20758208</f>
        <v>2.0758208E7</v>
      </c>
      <c r="U27" s="20" t="n">
        <v>1353961.0</v>
      </c>
      <c r="V27" s="20" t="n">
        <f>52295103372162</f>
        <v>5.2295103372162E13</v>
      </c>
      <c r="W27" s="20" t="n">
        <v>3.427263761762E12</v>
      </c>
      <c r="X27" s="17"/>
      <c r="Y27" s="21" t="n">
        <f>435417</f>
        <v>435417.0</v>
      </c>
      <c r="Z27" s="22" t="n">
        <f>19</f>
        <v>19.0</v>
      </c>
    </row>
    <row r="28">
      <c r="A28" s="14" t="s">
        <v>40</v>
      </c>
      <c r="B28" s="15" t="s">
        <v>150</v>
      </c>
      <c r="C28" s="15" t="s">
        <v>151</v>
      </c>
      <c r="D28" s="15" t="s">
        <v>165</v>
      </c>
      <c r="E28" s="16" t="s">
        <v>166</v>
      </c>
      <c r="F28" s="16" t="s">
        <v>167</v>
      </c>
      <c r="G28" s="17" t="s">
        <v>46</v>
      </c>
      <c r="H28" s="18" t="s">
        <v>57</v>
      </c>
      <c r="I28" s="17" t="s">
        <v>48</v>
      </c>
      <c r="J28" s="18" t="s">
        <v>168</v>
      </c>
      <c r="K28" s="17" t="s">
        <v>48</v>
      </c>
      <c r="L28" s="18" t="s">
        <v>169</v>
      </c>
      <c r="M28" s="17" t="s">
        <v>46</v>
      </c>
      <c r="N28" s="18" t="s">
        <v>57</v>
      </c>
      <c r="O28" s="17" t="s">
        <v>46</v>
      </c>
      <c r="P28" s="18" t="s">
        <v>170</v>
      </c>
      <c r="Q28" s="17" t="s">
        <v>48</v>
      </c>
      <c r="R28" s="18" t="s">
        <v>171</v>
      </c>
      <c r="S28" s="19" t="n">
        <f>25358.95</f>
        <v>25358.95</v>
      </c>
      <c r="T28" s="20" t="n">
        <f>226852</f>
        <v>226852.0</v>
      </c>
      <c r="U28" s="20" t="n">
        <v>29943.0</v>
      </c>
      <c r="V28" s="20" t="n">
        <f>586451242900</f>
        <v>5.864512429E11</v>
      </c>
      <c r="W28" s="20" t="n">
        <v>7.72930689E10</v>
      </c>
      <c r="X28" s="17"/>
      <c r="Y28" s="21" t="n">
        <f>16172</f>
        <v>16172.0</v>
      </c>
      <c r="Z28" s="22" t="n">
        <f>19</f>
        <v>19.0</v>
      </c>
    </row>
    <row r="29">
      <c r="A29" s="14" t="s">
        <v>40</v>
      </c>
      <c r="B29" s="15" t="s">
        <v>150</v>
      </c>
      <c r="C29" s="15" t="s">
        <v>151</v>
      </c>
      <c r="D29" s="15" t="s">
        <v>172</v>
      </c>
      <c r="E29" s="16" t="s">
        <v>173</v>
      </c>
      <c r="F29" s="16" t="s">
        <v>174</v>
      </c>
      <c r="G29" s="17" t="s">
        <v>46</v>
      </c>
      <c r="H29" s="18" t="s">
        <v>175</v>
      </c>
      <c r="I29" s="17" t="s">
        <v>48</v>
      </c>
      <c r="J29" s="18" t="s">
        <v>176</v>
      </c>
      <c r="K29" s="17" t="s">
        <v>48</v>
      </c>
      <c r="L29" s="18" t="s">
        <v>177</v>
      </c>
      <c r="M29" s="17" t="s">
        <v>46</v>
      </c>
      <c r="N29" s="18" t="s">
        <v>175</v>
      </c>
      <c r="O29" s="17" t="s">
        <v>125</v>
      </c>
      <c r="P29" s="18" t="s">
        <v>178</v>
      </c>
      <c r="Q29" s="17" t="s">
        <v>48</v>
      </c>
      <c r="R29" s="18" t="s">
        <v>179</v>
      </c>
      <c r="S29" s="19" t="n">
        <f>25345.53</f>
        <v>25345.53</v>
      </c>
      <c r="T29" s="20" t="n">
        <f>9605</f>
        <v>9605.0</v>
      </c>
      <c r="U29" s="20" t="n">
        <v>507.0</v>
      </c>
      <c r="V29" s="20" t="n">
        <f>24843232900</f>
        <v>2.48432329E10</v>
      </c>
      <c r="W29" s="20" t="n">
        <v>1.3256119E9</v>
      </c>
      <c r="X29" s="17"/>
      <c r="Y29" s="21" t="n">
        <f>610</f>
        <v>610.0</v>
      </c>
      <c r="Z29" s="22" t="n">
        <f>19</f>
        <v>19.0</v>
      </c>
    </row>
    <row r="30">
      <c r="A30" s="14" t="s">
        <v>40</v>
      </c>
      <c r="B30" s="15" t="s">
        <v>150</v>
      </c>
      <c r="C30" s="15" t="s">
        <v>151</v>
      </c>
      <c r="D30" s="15" t="s">
        <v>54</v>
      </c>
      <c r="E30" s="16" t="s">
        <v>55</v>
      </c>
      <c r="F30" s="16" t="s">
        <v>56</v>
      </c>
      <c r="G30" s="17" t="s">
        <v>46</v>
      </c>
      <c r="H30" s="18" t="s">
        <v>180</v>
      </c>
      <c r="I30" s="17" t="s">
        <v>48</v>
      </c>
      <c r="J30" s="18" t="s">
        <v>176</v>
      </c>
      <c r="K30" s="17" t="s">
        <v>48</v>
      </c>
      <c r="L30" s="18" t="s">
        <v>181</v>
      </c>
      <c r="M30" s="17" t="s">
        <v>46</v>
      </c>
      <c r="N30" s="18" t="s">
        <v>182</v>
      </c>
      <c r="O30" s="17" t="s">
        <v>46</v>
      </c>
      <c r="P30" s="18" t="s">
        <v>183</v>
      </c>
      <c r="Q30" s="17" t="s">
        <v>48</v>
      </c>
      <c r="R30" s="18" t="s">
        <v>184</v>
      </c>
      <c r="S30" s="19" t="n">
        <f>25332.11</f>
        <v>25332.11</v>
      </c>
      <c r="T30" s="20" t="n">
        <f>891471</f>
        <v>891471.0</v>
      </c>
      <c r="U30" s="20" t="n">
        <v>24568.0</v>
      </c>
      <c r="V30" s="20" t="n">
        <f>2259367163300</f>
        <v>2.2593671633E12</v>
      </c>
      <c r="W30" s="20" t="n">
        <v>6.41295487E10</v>
      </c>
      <c r="X30" s="17"/>
      <c r="Y30" s="21" t="n">
        <f>40150</f>
        <v>40150.0</v>
      </c>
      <c r="Z30" s="22" t="n">
        <f>19</f>
        <v>19.0</v>
      </c>
    </row>
    <row r="31">
      <c r="A31" s="14" t="s">
        <v>40</v>
      </c>
      <c r="B31" s="15" t="s">
        <v>150</v>
      </c>
      <c r="C31" s="15" t="s">
        <v>151</v>
      </c>
      <c r="D31" s="15" t="s">
        <v>185</v>
      </c>
      <c r="E31" s="16" t="s">
        <v>186</v>
      </c>
      <c r="F31" s="16" t="s">
        <v>187</v>
      </c>
      <c r="G31" s="17" t="s">
        <v>125</v>
      </c>
      <c r="H31" s="18" t="s">
        <v>188</v>
      </c>
      <c r="I31" s="17" t="s">
        <v>48</v>
      </c>
      <c r="J31" s="18" t="s">
        <v>189</v>
      </c>
      <c r="K31" s="17" t="s">
        <v>93</v>
      </c>
      <c r="L31" s="18" t="s">
        <v>190</v>
      </c>
      <c r="M31" s="17" t="s">
        <v>125</v>
      </c>
      <c r="N31" s="18" t="s">
        <v>191</v>
      </c>
      <c r="O31" s="17" t="s">
        <v>93</v>
      </c>
      <c r="P31" s="18" t="s">
        <v>190</v>
      </c>
      <c r="Q31" s="17" t="s">
        <v>48</v>
      </c>
      <c r="R31" s="18" t="s">
        <v>192</v>
      </c>
      <c r="S31" s="19" t="n">
        <f>25817.27</f>
        <v>25817.27</v>
      </c>
      <c r="T31" s="20" t="n">
        <f>1194</f>
        <v>1194.0</v>
      </c>
      <c r="U31" s="20" t="n">
        <v>1000.0</v>
      </c>
      <c r="V31" s="20" t="n">
        <f>3027550500</f>
        <v>3.0275505E9</v>
      </c>
      <c r="W31" s="20" t="n">
        <v>2.52765E9</v>
      </c>
      <c r="X31" s="17"/>
      <c r="Y31" s="21" t="n">
        <f>1026</f>
        <v>1026.0</v>
      </c>
      <c r="Z31" s="22" t="n">
        <f>11</f>
        <v>11.0</v>
      </c>
    </row>
    <row r="32">
      <c r="A32" s="14" t="s">
        <v>40</v>
      </c>
      <c r="B32" s="15" t="s">
        <v>150</v>
      </c>
      <c r="C32" s="15" t="s">
        <v>151</v>
      </c>
      <c r="D32" s="15" t="s">
        <v>62</v>
      </c>
      <c r="E32" s="16" t="s">
        <v>63</v>
      </c>
      <c r="F32" s="16" t="s">
        <v>64</v>
      </c>
      <c r="G32" s="17" t="s">
        <v>46</v>
      </c>
      <c r="H32" s="18" t="s">
        <v>193</v>
      </c>
      <c r="I32" s="17" t="s">
        <v>48</v>
      </c>
      <c r="J32" s="18" t="s">
        <v>194</v>
      </c>
      <c r="K32" s="17"/>
      <c r="L32" s="18"/>
      <c r="M32" s="17" t="s">
        <v>46</v>
      </c>
      <c r="N32" s="18" t="s">
        <v>193</v>
      </c>
      <c r="O32" s="17"/>
      <c r="P32" s="18"/>
      <c r="Q32" s="17" t="s">
        <v>48</v>
      </c>
      <c r="R32" s="18" t="s">
        <v>195</v>
      </c>
      <c r="S32" s="19" t="n">
        <f>25155.79</f>
        <v>25155.79</v>
      </c>
      <c r="T32" s="20" t="n">
        <f>14829</f>
        <v>14829.0</v>
      </c>
      <c r="U32" s="20"/>
      <c r="V32" s="20" t="n">
        <f>37198202000</f>
        <v>3.7198202E10</v>
      </c>
      <c r="W32" s="20"/>
      <c r="X32" s="17"/>
      <c r="Y32" s="21" t="n">
        <f>1920</f>
        <v>1920.0</v>
      </c>
      <c r="Z32" s="22" t="n">
        <f>19</f>
        <v>19.0</v>
      </c>
    </row>
    <row r="33">
      <c r="A33" s="14" t="s">
        <v>40</v>
      </c>
      <c r="B33" s="15" t="s">
        <v>150</v>
      </c>
      <c r="C33" s="15" t="s">
        <v>151</v>
      </c>
      <c r="D33" s="15" t="s">
        <v>71</v>
      </c>
      <c r="E33" s="16" t="s">
        <v>72</v>
      </c>
      <c r="F33" s="16" t="s">
        <v>73</v>
      </c>
      <c r="G33" s="17" t="s">
        <v>46</v>
      </c>
      <c r="H33" s="18" t="s">
        <v>196</v>
      </c>
      <c r="I33" s="17" t="s">
        <v>48</v>
      </c>
      <c r="J33" s="18" t="s">
        <v>197</v>
      </c>
      <c r="K33" s="17"/>
      <c r="L33" s="18"/>
      <c r="M33" s="17" t="s">
        <v>46</v>
      </c>
      <c r="N33" s="18" t="s">
        <v>196</v>
      </c>
      <c r="O33" s="17"/>
      <c r="P33" s="18"/>
      <c r="Q33" s="17" t="s">
        <v>48</v>
      </c>
      <c r="R33" s="18" t="s">
        <v>198</v>
      </c>
      <c r="S33" s="19" t="n">
        <f>25095.79</f>
        <v>25095.79</v>
      </c>
      <c r="T33" s="20" t="n">
        <f>2152</f>
        <v>2152.0</v>
      </c>
      <c r="U33" s="20"/>
      <c r="V33" s="20" t="n">
        <f>5340085500</f>
        <v>5.3400855E9</v>
      </c>
      <c r="W33" s="20"/>
      <c r="X33" s="17"/>
      <c r="Y33" s="21" t="n">
        <f>765</f>
        <v>765.0</v>
      </c>
      <c r="Z33" s="22" t="n">
        <f>19</f>
        <v>19.0</v>
      </c>
    </row>
    <row r="34">
      <c r="A34" s="14" t="s">
        <v>40</v>
      </c>
      <c r="B34" s="15" t="s">
        <v>150</v>
      </c>
      <c r="C34" s="15" t="s">
        <v>151</v>
      </c>
      <c r="D34" s="15" t="s">
        <v>78</v>
      </c>
      <c r="E34" s="16" t="s">
        <v>79</v>
      </c>
      <c r="F34" s="16" t="s">
        <v>80</v>
      </c>
      <c r="G34" s="17" t="s">
        <v>46</v>
      </c>
      <c r="H34" s="18" t="s">
        <v>199</v>
      </c>
      <c r="I34" s="17" t="s">
        <v>48</v>
      </c>
      <c r="J34" s="18" t="s">
        <v>200</v>
      </c>
      <c r="K34" s="17"/>
      <c r="L34" s="18"/>
      <c r="M34" s="17" t="s">
        <v>46</v>
      </c>
      <c r="N34" s="18" t="s">
        <v>199</v>
      </c>
      <c r="O34" s="17"/>
      <c r="P34" s="18"/>
      <c r="Q34" s="17" t="s">
        <v>48</v>
      </c>
      <c r="R34" s="18" t="s">
        <v>201</v>
      </c>
      <c r="S34" s="19" t="n">
        <f>24923.16</f>
        <v>24923.16</v>
      </c>
      <c r="T34" s="20" t="n">
        <f>7084</f>
        <v>7084.0</v>
      </c>
      <c r="U34" s="20"/>
      <c r="V34" s="20" t="n">
        <f>17618907500</f>
        <v>1.76189075E10</v>
      </c>
      <c r="W34" s="20"/>
      <c r="X34" s="17"/>
      <c r="Y34" s="21" t="n">
        <f>1377</f>
        <v>1377.0</v>
      </c>
      <c r="Z34" s="22" t="n">
        <f>19</f>
        <v>19.0</v>
      </c>
    </row>
    <row r="35">
      <c r="A35" s="14" t="s">
        <v>40</v>
      </c>
      <c r="B35" s="15" t="s">
        <v>150</v>
      </c>
      <c r="C35" s="15" t="s">
        <v>151</v>
      </c>
      <c r="D35" s="15" t="s">
        <v>87</v>
      </c>
      <c r="E35" s="16" t="s">
        <v>88</v>
      </c>
      <c r="F35" s="16" t="s">
        <v>89</v>
      </c>
      <c r="G35" s="17" t="s">
        <v>46</v>
      </c>
      <c r="H35" s="18" t="s">
        <v>202</v>
      </c>
      <c r="I35" s="17" t="s">
        <v>48</v>
      </c>
      <c r="J35" s="18" t="s">
        <v>203</v>
      </c>
      <c r="K35" s="17"/>
      <c r="L35" s="18"/>
      <c r="M35" s="17" t="s">
        <v>81</v>
      </c>
      <c r="N35" s="18" t="s">
        <v>204</v>
      </c>
      <c r="O35" s="17"/>
      <c r="P35" s="18"/>
      <c r="Q35" s="17" t="s">
        <v>48</v>
      </c>
      <c r="R35" s="18" t="s">
        <v>205</v>
      </c>
      <c r="S35" s="19" t="n">
        <f>24856.32</f>
        <v>24856.32</v>
      </c>
      <c r="T35" s="20" t="n">
        <f>601</f>
        <v>601.0</v>
      </c>
      <c r="U35" s="20"/>
      <c r="V35" s="20" t="n">
        <f>1492994500</f>
        <v>1.4929945E9</v>
      </c>
      <c r="W35" s="20"/>
      <c r="X35" s="17"/>
      <c r="Y35" s="21" t="n">
        <f>68</f>
        <v>68.0</v>
      </c>
      <c r="Z35" s="22" t="n">
        <f>19</f>
        <v>19.0</v>
      </c>
    </row>
    <row r="36">
      <c r="A36" s="14" t="s">
        <v>40</v>
      </c>
      <c r="B36" s="15" t="s">
        <v>150</v>
      </c>
      <c r="C36" s="15" t="s">
        <v>151</v>
      </c>
      <c r="D36" s="15" t="s">
        <v>95</v>
      </c>
      <c r="E36" s="16" t="s">
        <v>96</v>
      </c>
      <c r="F36" s="16" t="s">
        <v>97</v>
      </c>
      <c r="G36" s="17" t="s">
        <v>46</v>
      </c>
      <c r="H36" s="18" t="s">
        <v>206</v>
      </c>
      <c r="I36" s="17" t="s">
        <v>48</v>
      </c>
      <c r="J36" s="18" t="s">
        <v>207</v>
      </c>
      <c r="K36" s="17"/>
      <c r="L36" s="18"/>
      <c r="M36" s="17" t="s">
        <v>46</v>
      </c>
      <c r="N36" s="18" t="s">
        <v>208</v>
      </c>
      <c r="O36" s="17"/>
      <c r="P36" s="18"/>
      <c r="Q36" s="17" t="s">
        <v>48</v>
      </c>
      <c r="R36" s="18" t="s">
        <v>209</v>
      </c>
      <c r="S36" s="19" t="n">
        <f>24676.32</f>
        <v>24676.32</v>
      </c>
      <c r="T36" s="20" t="n">
        <f>1164</f>
        <v>1164.0</v>
      </c>
      <c r="U36" s="20"/>
      <c r="V36" s="20" t="n">
        <f>2841066000</f>
        <v>2.841066E9</v>
      </c>
      <c r="W36" s="20"/>
      <c r="X36" s="17"/>
      <c r="Y36" s="21" t="n">
        <f>422</f>
        <v>422.0</v>
      </c>
      <c r="Z36" s="22" t="n">
        <f>19</f>
        <v>19.0</v>
      </c>
    </row>
    <row r="37">
      <c r="A37" s="14" t="s">
        <v>40</v>
      </c>
      <c r="B37" s="15" t="s">
        <v>150</v>
      </c>
      <c r="C37" s="15" t="s">
        <v>151</v>
      </c>
      <c r="D37" s="15" t="s">
        <v>105</v>
      </c>
      <c r="E37" s="16" t="s">
        <v>106</v>
      </c>
      <c r="F37" s="16" t="s">
        <v>107</v>
      </c>
      <c r="G37" s="17" t="s">
        <v>46</v>
      </c>
      <c r="H37" s="18" t="s">
        <v>210</v>
      </c>
      <c r="I37" s="17" t="s">
        <v>48</v>
      </c>
      <c r="J37" s="18" t="s">
        <v>211</v>
      </c>
      <c r="K37" s="17"/>
      <c r="L37" s="18"/>
      <c r="M37" s="17" t="s">
        <v>46</v>
      </c>
      <c r="N37" s="18" t="s">
        <v>210</v>
      </c>
      <c r="O37" s="17"/>
      <c r="P37" s="18"/>
      <c r="Q37" s="17" t="s">
        <v>48</v>
      </c>
      <c r="R37" s="18" t="s">
        <v>92</v>
      </c>
      <c r="S37" s="19" t="n">
        <f>24438.95</f>
        <v>24438.95</v>
      </c>
      <c r="T37" s="20" t="n">
        <f>258</f>
        <v>258.0</v>
      </c>
      <c r="U37" s="20"/>
      <c r="V37" s="20" t="n">
        <f>630275000</f>
        <v>6.30275E8</v>
      </c>
      <c r="W37" s="20"/>
      <c r="X37" s="17"/>
      <c r="Y37" s="21" t="n">
        <f>542</f>
        <v>542.0</v>
      </c>
      <c r="Z37" s="22" t="n">
        <f>18</f>
        <v>18.0</v>
      </c>
    </row>
    <row r="38">
      <c r="A38" s="14" t="s">
        <v>40</v>
      </c>
      <c r="B38" s="15" t="s">
        <v>150</v>
      </c>
      <c r="C38" s="15" t="s">
        <v>151</v>
      </c>
      <c r="D38" s="15" t="s">
        <v>111</v>
      </c>
      <c r="E38" s="16" t="s">
        <v>112</v>
      </c>
      <c r="F38" s="16" t="s">
        <v>113</v>
      </c>
      <c r="G38" s="17" t="s">
        <v>81</v>
      </c>
      <c r="H38" s="18" t="s">
        <v>212</v>
      </c>
      <c r="I38" s="17" t="s">
        <v>48</v>
      </c>
      <c r="J38" s="18" t="s">
        <v>213</v>
      </c>
      <c r="K38" s="17"/>
      <c r="L38" s="18"/>
      <c r="M38" s="17" t="s">
        <v>81</v>
      </c>
      <c r="N38" s="18" t="s">
        <v>212</v>
      </c>
      <c r="O38" s="17"/>
      <c r="P38" s="18"/>
      <c r="Q38" s="17" t="s">
        <v>48</v>
      </c>
      <c r="R38" s="18" t="s">
        <v>213</v>
      </c>
      <c r="S38" s="19" t="n">
        <f>24183.16</f>
        <v>24183.16</v>
      </c>
      <c r="T38" s="20" t="n">
        <f>47</f>
        <v>47.0</v>
      </c>
      <c r="U38" s="20"/>
      <c r="V38" s="20" t="n">
        <f>113794000</f>
        <v>1.13794E8</v>
      </c>
      <c r="W38" s="20"/>
      <c r="X38" s="17"/>
      <c r="Y38" s="21" t="n">
        <f>240</f>
        <v>240.0</v>
      </c>
      <c r="Z38" s="22" t="n">
        <f>12</f>
        <v>12.0</v>
      </c>
    </row>
    <row r="39">
      <c r="A39" s="14" t="s">
        <v>40</v>
      </c>
      <c r="B39" s="15" t="s">
        <v>150</v>
      </c>
      <c r="C39" s="15" t="s">
        <v>151</v>
      </c>
      <c r="D39" s="15" t="s">
        <v>120</v>
      </c>
      <c r="E39" s="16" t="s">
        <v>139</v>
      </c>
      <c r="F39" s="16" t="s">
        <v>122</v>
      </c>
      <c r="G39" s="17" t="s">
        <v>46</v>
      </c>
      <c r="H39" s="18" t="s">
        <v>214</v>
      </c>
      <c r="I39" s="17" t="s">
        <v>48</v>
      </c>
      <c r="J39" s="18" t="s">
        <v>92</v>
      </c>
      <c r="K39" s="17"/>
      <c r="L39" s="18"/>
      <c r="M39" s="17" t="s">
        <v>46</v>
      </c>
      <c r="N39" s="18" t="s">
        <v>214</v>
      </c>
      <c r="O39" s="17"/>
      <c r="P39" s="18"/>
      <c r="Q39" s="17" t="s">
        <v>48</v>
      </c>
      <c r="R39" s="18" t="s">
        <v>215</v>
      </c>
      <c r="S39" s="19" t="n">
        <f>23952.63</f>
        <v>23952.63</v>
      </c>
      <c r="T39" s="20" t="n">
        <f>144</f>
        <v>144.0</v>
      </c>
      <c r="U39" s="20"/>
      <c r="V39" s="20" t="n">
        <f>337859500</f>
        <v>3.378595E8</v>
      </c>
      <c r="W39" s="20"/>
      <c r="X39" s="17"/>
      <c r="Y39" s="21" t="n">
        <f>722</f>
        <v>722.0</v>
      </c>
      <c r="Z39" s="22" t="n">
        <f>18</f>
        <v>18.0</v>
      </c>
    </row>
    <row r="40">
      <c r="A40" s="14" t="s">
        <v>40</v>
      </c>
      <c r="B40" s="15" t="s">
        <v>150</v>
      </c>
      <c r="C40" s="15" t="s">
        <v>151</v>
      </c>
      <c r="D40" s="15" t="s">
        <v>127</v>
      </c>
      <c r="E40" s="16" t="s">
        <v>142</v>
      </c>
      <c r="F40" s="16" t="s">
        <v>128</v>
      </c>
      <c r="G40" s="17" t="s">
        <v>81</v>
      </c>
      <c r="H40" s="18" t="s">
        <v>216</v>
      </c>
      <c r="I40" s="17" t="s">
        <v>48</v>
      </c>
      <c r="J40" s="18" t="s">
        <v>217</v>
      </c>
      <c r="K40" s="17"/>
      <c r="L40" s="18"/>
      <c r="M40" s="17" t="s">
        <v>81</v>
      </c>
      <c r="N40" s="18" t="s">
        <v>216</v>
      </c>
      <c r="O40" s="17"/>
      <c r="P40" s="18"/>
      <c r="Q40" s="17" t="s">
        <v>48</v>
      </c>
      <c r="R40" s="18" t="s">
        <v>217</v>
      </c>
      <c r="S40" s="19" t="n">
        <f>23695.79</f>
        <v>23695.79</v>
      </c>
      <c r="T40" s="20" t="n">
        <f>121</f>
        <v>121.0</v>
      </c>
      <c r="U40" s="20"/>
      <c r="V40" s="20" t="n">
        <f>288030000</f>
        <v>2.8803E8</v>
      </c>
      <c r="W40" s="20"/>
      <c r="X40" s="17"/>
      <c r="Y40" s="21" t="n">
        <f>197</f>
        <v>197.0</v>
      </c>
      <c r="Z40" s="22" t="n">
        <f>15</f>
        <v>15.0</v>
      </c>
    </row>
    <row r="41">
      <c r="A41" s="14" t="s">
        <v>40</v>
      </c>
      <c r="B41" s="15" t="s">
        <v>150</v>
      </c>
      <c r="C41" s="15" t="s">
        <v>151</v>
      </c>
      <c r="D41" s="15" t="s">
        <v>130</v>
      </c>
      <c r="E41" s="16" t="s">
        <v>145</v>
      </c>
      <c r="F41" s="16" t="s">
        <v>131</v>
      </c>
      <c r="G41" s="17" t="s">
        <v>46</v>
      </c>
      <c r="H41" s="18" t="s">
        <v>218</v>
      </c>
      <c r="I41" s="17" t="s">
        <v>123</v>
      </c>
      <c r="J41" s="18" t="s">
        <v>219</v>
      </c>
      <c r="K41" s="17"/>
      <c r="L41" s="18"/>
      <c r="M41" s="17" t="s">
        <v>46</v>
      </c>
      <c r="N41" s="18" t="s">
        <v>218</v>
      </c>
      <c r="O41" s="17"/>
      <c r="P41" s="18"/>
      <c r="Q41" s="17" t="s">
        <v>48</v>
      </c>
      <c r="R41" s="18" t="s">
        <v>220</v>
      </c>
      <c r="S41" s="19" t="n">
        <f>23472.11</f>
        <v>23472.11</v>
      </c>
      <c r="T41" s="20" t="n">
        <f>62</f>
        <v>62.0</v>
      </c>
      <c r="U41" s="20"/>
      <c r="V41" s="20" t="n">
        <f>141934000</f>
        <v>1.41934E8</v>
      </c>
      <c r="W41" s="20"/>
      <c r="X41" s="17"/>
      <c r="Y41" s="21" t="n">
        <f>419</f>
        <v>419.0</v>
      </c>
      <c r="Z41" s="22" t="n">
        <f>16</f>
        <v>16.0</v>
      </c>
    </row>
    <row r="42">
      <c r="A42" s="14" t="s">
        <v>40</v>
      </c>
      <c r="B42" s="15" t="s">
        <v>150</v>
      </c>
      <c r="C42" s="15" t="s">
        <v>151</v>
      </c>
      <c r="D42" s="15" t="s">
        <v>132</v>
      </c>
      <c r="E42" s="16" t="s">
        <v>148</v>
      </c>
      <c r="F42" s="16" t="s">
        <v>133</v>
      </c>
      <c r="G42" s="17" t="s">
        <v>46</v>
      </c>
      <c r="H42" s="18" t="s">
        <v>221</v>
      </c>
      <c r="I42" s="17" t="s">
        <v>48</v>
      </c>
      <c r="J42" s="18" t="s">
        <v>222</v>
      </c>
      <c r="K42" s="17"/>
      <c r="L42" s="18"/>
      <c r="M42" s="17" t="s">
        <v>46</v>
      </c>
      <c r="N42" s="18" t="s">
        <v>221</v>
      </c>
      <c r="O42" s="17"/>
      <c r="P42" s="18"/>
      <c r="Q42" s="17" t="s">
        <v>48</v>
      </c>
      <c r="R42" s="18" t="s">
        <v>223</v>
      </c>
      <c r="S42" s="19" t="n">
        <f>23773.68</f>
        <v>23773.68</v>
      </c>
      <c r="T42" s="20" t="n">
        <f>243</f>
        <v>243.0</v>
      </c>
      <c r="U42" s="20"/>
      <c r="V42" s="20" t="n">
        <f>572671500</f>
        <v>5.726715E8</v>
      </c>
      <c r="W42" s="20"/>
      <c r="X42" s="17"/>
      <c r="Y42" s="21" t="n">
        <f>261</f>
        <v>261.0</v>
      </c>
      <c r="Z42" s="22" t="n">
        <f>18</f>
        <v>18.0</v>
      </c>
    </row>
    <row r="43">
      <c r="A43" s="14" t="s">
        <v>40</v>
      </c>
      <c r="B43" s="15" t="s">
        <v>224</v>
      </c>
      <c r="C43" s="15" t="s">
        <v>225</v>
      </c>
      <c r="D43" s="15" t="s">
        <v>43</v>
      </c>
      <c r="E43" s="16" t="s">
        <v>55</v>
      </c>
      <c r="F43" s="16" t="s">
        <v>45</v>
      </c>
      <c r="G43" s="17" t="s">
        <v>46</v>
      </c>
      <c r="H43" s="18" t="s">
        <v>226</v>
      </c>
      <c r="I43" s="17" t="s">
        <v>48</v>
      </c>
      <c r="J43" s="18" t="s">
        <v>227</v>
      </c>
      <c r="K43" s="17" t="s">
        <v>123</v>
      </c>
      <c r="L43" s="18" t="s">
        <v>228</v>
      </c>
      <c r="M43" s="17" t="s">
        <v>46</v>
      </c>
      <c r="N43" s="18" t="s">
        <v>229</v>
      </c>
      <c r="O43" s="17" t="s">
        <v>46</v>
      </c>
      <c r="P43" s="18" t="s">
        <v>230</v>
      </c>
      <c r="Q43" s="17" t="s">
        <v>48</v>
      </c>
      <c r="R43" s="18" t="s">
        <v>231</v>
      </c>
      <c r="S43" s="19" t="n">
        <f>1714.16</f>
        <v>1714.16</v>
      </c>
      <c r="T43" s="20" t="n">
        <f>1711186</f>
        <v>1711186.0</v>
      </c>
      <c r="U43" s="20" t="n">
        <v>204896.0</v>
      </c>
      <c r="V43" s="20" t="n">
        <f>29325184640191</f>
        <v>2.9325184640191E13</v>
      </c>
      <c r="W43" s="20" t="n">
        <v>3.523185195191E12</v>
      </c>
      <c r="X43" s="17"/>
      <c r="Y43" s="21" t="n">
        <f>566638</f>
        <v>566638.0</v>
      </c>
      <c r="Z43" s="22" t="n">
        <f>19</f>
        <v>19.0</v>
      </c>
    </row>
    <row r="44">
      <c r="A44" s="14" t="s">
        <v>40</v>
      </c>
      <c r="B44" s="15" t="s">
        <v>224</v>
      </c>
      <c r="C44" s="15" t="s">
        <v>225</v>
      </c>
      <c r="D44" s="15" t="s">
        <v>54</v>
      </c>
      <c r="E44" s="16" t="s">
        <v>145</v>
      </c>
      <c r="F44" s="16" t="s">
        <v>56</v>
      </c>
      <c r="G44" s="17" t="s">
        <v>81</v>
      </c>
      <c r="H44" s="18" t="s">
        <v>232</v>
      </c>
      <c r="I44" s="17" t="s">
        <v>48</v>
      </c>
      <c r="J44" s="18" t="s">
        <v>233</v>
      </c>
      <c r="K44" s="17" t="s">
        <v>123</v>
      </c>
      <c r="L44" s="18" t="s">
        <v>234</v>
      </c>
      <c r="M44" s="17" t="s">
        <v>81</v>
      </c>
      <c r="N44" s="18" t="s">
        <v>232</v>
      </c>
      <c r="O44" s="17" t="s">
        <v>235</v>
      </c>
      <c r="P44" s="18" t="s">
        <v>236</v>
      </c>
      <c r="Q44" s="17" t="s">
        <v>48</v>
      </c>
      <c r="R44" s="18" t="s">
        <v>237</v>
      </c>
      <c r="S44" s="19" t="n">
        <f>1711.68</f>
        <v>1711.68</v>
      </c>
      <c r="T44" s="20" t="n">
        <f>4352</f>
        <v>4352.0</v>
      </c>
      <c r="U44" s="20" t="n">
        <v>3382.0</v>
      </c>
      <c r="V44" s="20" t="n">
        <f>77003516000</f>
        <v>7.7003516E10</v>
      </c>
      <c r="W44" s="20" t="n">
        <v>5.983372E10</v>
      </c>
      <c r="X44" s="17"/>
      <c r="Y44" s="21" t="n">
        <f>4174</f>
        <v>4174.0</v>
      </c>
      <c r="Z44" s="22" t="n">
        <f>15</f>
        <v>15.0</v>
      </c>
    </row>
    <row r="45">
      <c r="A45" s="14" t="s">
        <v>40</v>
      </c>
      <c r="B45" s="15" t="s">
        <v>224</v>
      </c>
      <c r="C45" s="15" t="s">
        <v>225</v>
      </c>
      <c r="D45" s="15" t="s">
        <v>62</v>
      </c>
      <c r="E45" s="16" t="s">
        <v>72</v>
      </c>
      <c r="F45" s="16" t="s">
        <v>64</v>
      </c>
      <c r="G45" s="17"/>
      <c r="H45" s="18" t="s">
        <v>108</v>
      </c>
      <c r="I45" s="17"/>
      <c r="J45" s="18" t="s">
        <v>108</v>
      </c>
      <c r="K45" s="17"/>
      <c r="L45" s="18"/>
      <c r="M45" s="17"/>
      <c r="N45" s="18" t="s">
        <v>108</v>
      </c>
      <c r="O45" s="17"/>
      <c r="P45" s="18"/>
      <c r="Q45" s="17"/>
      <c r="R45" s="18" t="s">
        <v>108</v>
      </c>
      <c r="S45" s="19" t="n">
        <f>1696.92</f>
        <v>1696.92</v>
      </c>
      <c r="T45" s="20" t="str">
        <f>"－"</f>
        <v>－</v>
      </c>
      <c r="U45" s="20"/>
      <c r="V45" s="20" t="str">
        <f>"－"</f>
        <v>－</v>
      </c>
      <c r="W45" s="20"/>
      <c r="X45" s="17"/>
      <c r="Y45" s="21" t="str">
        <f>"－"</f>
        <v>－</v>
      </c>
      <c r="Z45" s="22" t="str">
        <f>"－"</f>
        <v>－</v>
      </c>
    </row>
    <row r="46">
      <c r="A46" s="14" t="s">
        <v>40</v>
      </c>
      <c r="B46" s="15" t="s">
        <v>224</v>
      </c>
      <c r="C46" s="15" t="s">
        <v>225</v>
      </c>
      <c r="D46" s="15" t="s">
        <v>71</v>
      </c>
      <c r="E46" s="16" t="s">
        <v>148</v>
      </c>
      <c r="F46" s="16" t="s">
        <v>73</v>
      </c>
      <c r="G46" s="17"/>
      <c r="H46" s="18" t="s">
        <v>108</v>
      </c>
      <c r="I46" s="17"/>
      <c r="J46" s="18" t="s">
        <v>108</v>
      </c>
      <c r="K46" s="17"/>
      <c r="L46" s="18"/>
      <c r="M46" s="17"/>
      <c r="N46" s="18" t="s">
        <v>108</v>
      </c>
      <c r="O46" s="17"/>
      <c r="P46" s="18"/>
      <c r="Q46" s="17"/>
      <c r="R46" s="18" t="s">
        <v>108</v>
      </c>
      <c r="S46" s="19" t="n">
        <f>1695.32</f>
        <v>1695.32</v>
      </c>
      <c r="T46" s="20" t="str">
        <f>"－"</f>
        <v>－</v>
      </c>
      <c r="U46" s="20"/>
      <c r="V46" s="20" t="str">
        <f>"－"</f>
        <v>－</v>
      </c>
      <c r="W46" s="20"/>
      <c r="X46" s="17"/>
      <c r="Y46" s="21" t="str">
        <f>"－"</f>
        <v>－</v>
      </c>
      <c r="Z46" s="22" t="str">
        <f>"－"</f>
        <v>－</v>
      </c>
    </row>
    <row r="47">
      <c r="A47" s="14" t="s">
        <v>40</v>
      </c>
      <c r="B47" s="15" t="s">
        <v>224</v>
      </c>
      <c r="C47" s="15" t="s">
        <v>225</v>
      </c>
      <c r="D47" s="15" t="s">
        <v>78</v>
      </c>
      <c r="E47" s="16" t="s">
        <v>88</v>
      </c>
      <c r="F47" s="16" t="s">
        <v>80</v>
      </c>
      <c r="G47" s="17"/>
      <c r="H47" s="18" t="s">
        <v>108</v>
      </c>
      <c r="I47" s="17"/>
      <c r="J47" s="18" t="s">
        <v>108</v>
      </c>
      <c r="K47" s="17"/>
      <c r="L47" s="18"/>
      <c r="M47" s="17"/>
      <c r="N47" s="18" t="s">
        <v>108</v>
      </c>
      <c r="O47" s="17"/>
      <c r="P47" s="18"/>
      <c r="Q47" s="17"/>
      <c r="R47" s="18" t="s">
        <v>108</v>
      </c>
      <c r="S47" s="19" t="n">
        <f>1681.87</f>
        <v>1681.87</v>
      </c>
      <c r="T47" s="20" t="str">
        <f>"－"</f>
        <v>－</v>
      </c>
      <c r="U47" s="20"/>
      <c r="V47" s="20" t="str">
        <f>"－"</f>
        <v>－</v>
      </c>
      <c r="W47" s="20"/>
      <c r="X47" s="17"/>
      <c r="Y47" s="21" t="str">
        <f>"－"</f>
        <v>－</v>
      </c>
      <c r="Z47" s="22" t="str">
        <f>"－"</f>
        <v>－</v>
      </c>
    </row>
    <row r="48">
      <c r="A48" s="14" t="s">
        <v>40</v>
      </c>
      <c r="B48" s="15" t="s">
        <v>238</v>
      </c>
      <c r="C48" s="15" t="s">
        <v>239</v>
      </c>
      <c r="D48" s="15" t="s">
        <v>43</v>
      </c>
      <c r="E48" s="16" t="s">
        <v>72</v>
      </c>
      <c r="F48" s="16" t="s">
        <v>45</v>
      </c>
      <c r="G48" s="17" t="s">
        <v>46</v>
      </c>
      <c r="H48" s="18" t="s">
        <v>240</v>
      </c>
      <c r="I48" s="17" t="s">
        <v>48</v>
      </c>
      <c r="J48" s="18" t="s">
        <v>241</v>
      </c>
      <c r="K48" s="17" t="s">
        <v>48</v>
      </c>
      <c r="L48" s="18" t="s">
        <v>228</v>
      </c>
      <c r="M48" s="17" t="s">
        <v>46</v>
      </c>
      <c r="N48" s="18" t="s">
        <v>242</v>
      </c>
      <c r="O48" s="17" t="s">
        <v>46</v>
      </c>
      <c r="P48" s="18" t="s">
        <v>243</v>
      </c>
      <c r="Q48" s="17" t="s">
        <v>48</v>
      </c>
      <c r="R48" s="18" t="s">
        <v>244</v>
      </c>
      <c r="S48" s="19" t="n">
        <f>1714.16</f>
        <v>1714.16</v>
      </c>
      <c r="T48" s="20" t="n">
        <f>716711</f>
        <v>716711.0</v>
      </c>
      <c r="U48" s="20" t="n">
        <v>15625.0</v>
      </c>
      <c r="V48" s="20" t="n">
        <f>1223324067125</f>
        <v>1.223324067125E12</v>
      </c>
      <c r="W48" s="20" t="n">
        <v>2.6867302375E10</v>
      </c>
      <c r="X48" s="17"/>
      <c r="Y48" s="21" t="n">
        <f>110798</f>
        <v>110798.0</v>
      </c>
      <c r="Z48" s="22" t="n">
        <f>19</f>
        <v>19.0</v>
      </c>
    </row>
    <row r="49">
      <c r="A49" s="14" t="s">
        <v>40</v>
      </c>
      <c r="B49" s="15" t="s">
        <v>238</v>
      </c>
      <c r="C49" s="15" t="s">
        <v>239</v>
      </c>
      <c r="D49" s="15" t="s">
        <v>54</v>
      </c>
      <c r="E49" s="16" t="s">
        <v>148</v>
      </c>
      <c r="F49" s="16" t="s">
        <v>56</v>
      </c>
      <c r="G49" s="17" t="s">
        <v>46</v>
      </c>
      <c r="H49" s="18" t="s">
        <v>245</v>
      </c>
      <c r="I49" s="17" t="s">
        <v>123</v>
      </c>
      <c r="J49" s="18" t="s">
        <v>246</v>
      </c>
      <c r="K49" s="17"/>
      <c r="L49" s="18"/>
      <c r="M49" s="17" t="s">
        <v>46</v>
      </c>
      <c r="N49" s="18" t="s">
        <v>245</v>
      </c>
      <c r="O49" s="17"/>
      <c r="P49" s="18"/>
      <c r="Q49" s="17" t="s">
        <v>48</v>
      </c>
      <c r="R49" s="18" t="s">
        <v>247</v>
      </c>
      <c r="S49" s="19" t="n">
        <f>1711.68</f>
        <v>1711.68</v>
      </c>
      <c r="T49" s="20" t="n">
        <f>591</f>
        <v>591.0</v>
      </c>
      <c r="U49" s="20"/>
      <c r="V49" s="20" t="n">
        <f>1027202000</f>
        <v>1.027202E9</v>
      </c>
      <c r="W49" s="20"/>
      <c r="X49" s="17"/>
      <c r="Y49" s="21" t="n">
        <f>139</f>
        <v>139.0</v>
      </c>
      <c r="Z49" s="22" t="n">
        <f>19</f>
        <v>19.0</v>
      </c>
    </row>
    <row r="50">
      <c r="A50" s="14" t="s">
        <v>40</v>
      </c>
      <c r="B50" s="15" t="s">
        <v>238</v>
      </c>
      <c r="C50" s="15" t="s">
        <v>239</v>
      </c>
      <c r="D50" s="15" t="s">
        <v>62</v>
      </c>
      <c r="E50" s="16" t="s">
        <v>88</v>
      </c>
      <c r="F50" s="16" t="s">
        <v>64</v>
      </c>
      <c r="G50" s="17" t="s">
        <v>99</v>
      </c>
      <c r="H50" s="18" t="s">
        <v>248</v>
      </c>
      <c r="I50" s="17" t="s">
        <v>99</v>
      </c>
      <c r="J50" s="18" t="s">
        <v>248</v>
      </c>
      <c r="K50" s="17"/>
      <c r="L50" s="18"/>
      <c r="M50" s="17" t="s">
        <v>99</v>
      </c>
      <c r="N50" s="18" t="s">
        <v>248</v>
      </c>
      <c r="O50" s="17"/>
      <c r="P50" s="18"/>
      <c r="Q50" s="17" t="s">
        <v>99</v>
      </c>
      <c r="R50" s="18" t="s">
        <v>248</v>
      </c>
      <c r="S50" s="19" t="n">
        <f>1696.92</f>
        <v>1696.92</v>
      </c>
      <c r="T50" s="20" t="n">
        <f>1</f>
        <v>1.0</v>
      </c>
      <c r="U50" s="20"/>
      <c r="V50" s="20" t="n">
        <f>1693750</f>
        <v>1693750.0</v>
      </c>
      <c r="W50" s="20"/>
      <c r="X50" s="17"/>
      <c r="Y50" s="21" t="str">
        <f>"－"</f>
        <v>－</v>
      </c>
      <c r="Z50" s="22" t="n">
        <f>1</f>
        <v>1.0</v>
      </c>
    </row>
    <row r="51">
      <c r="A51" s="14" t="s">
        <v>40</v>
      </c>
      <c r="B51" s="15" t="s">
        <v>249</v>
      </c>
      <c r="C51" s="15" t="s">
        <v>250</v>
      </c>
      <c r="D51" s="15" t="s">
        <v>43</v>
      </c>
      <c r="E51" s="16" t="s">
        <v>55</v>
      </c>
      <c r="F51" s="16" t="s">
        <v>45</v>
      </c>
      <c r="G51" s="17" t="s">
        <v>46</v>
      </c>
      <c r="H51" s="18" t="s">
        <v>251</v>
      </c>
      <c r="I51" s="17" t="s">
        <v>48</v>
      </c>
      <c r="J51" s="18" t="s">
        <v>252</v>
      </c>
      <c r="K51" s="17" t="s">
        <v>48</v>
      </c>
      <c r="L51" s="18" t="s">
        <v>253</v>
      </c>
      <c r="M51" s="17" t="s">
        <v>46</v>
      </c>
      <c r="N51" s="18" t="s">
        <v>254</v>
      </c>
      <c r="O51" s="17" t="s">
        <v>46</v>
      </c>
      <c r="P51" s="18" t="s">
        <v>255</v>
      </c>
      <c r="Q51" s="17" t="s">
        <v>48</v>
      </c>
      <c r="R51" s="18" t="s">
        <v>256</v>
      </c>
      <c r="S51" s="19" t="n">
        <f>15519.74</f>
        <v>15519.74</v>
      </c>
      <c r="T51" s="20" t="n">
        <f>408132</f>
        <v>408132.0</v>
      </c>
      <c r="U51" s="20" t="n">
        <v>24610.0</v>
      </c>
      <c r="V51" s="20" t="n">
        <f>631778580242</f>
        <v>6.31778580242E11</v>
      </c>
      <c r="W51" s="20" t="n">
        <v>3.8505540242E10</v>
      </c>
      <c r="X51" s="17"/>
      <c r="Y51" s="21" t="n">
        <f>112355</f>
        <v>112355.0</v>
      </c>
      <c r="Z51" s="22" t="n">
        <f>19</f>
        <v>19.0</v>
      </c>
    </row>
    <row r="52">
      <c r="A52" s="14" t="s">
        <v>40</v>
      </c>
      <c r="B52" s="15" t="s">
        <v>249</v>
      </c>
      <c r="C52" s="15" t="s">
        <v>250</v>
      </c>
      <c r="D52" s="15" t="s">
        <v>54</v>
      </c>
      <c r="E52" s="16" t="s">
        <v>145</v>
      </c>
      <c r="F52" s="16" t="s">
        <v>56</v>
      </c>
      <c r="G52" s="17" t="s">
        <v>76</v>
      </c>
      <c r="H52" s="18" t="s">
        <v>257</v>
      </c>
      <c r="I52" s="17" t="s">
        <v>76</v>
      </c>
      <c r="J52" s="18" t="s">
        <v>257</v>
      </c>
      <c r="K52" s="17"/>
      <c r="L52" s="18"/>
      <c r="M52" s="17" t="s">
        <v>116</v>
      </c>
      <c r="N52" s="18" t="s">
        <v>258</v>
      </c>
      <c r="O52" s="17"/>
      <c r="P52" s="18"/>
      <c r="Q52" s="17" t="s">
        <v>116</v>
      </c>
      <c r="R52" s="18" t="s">
        <v>258</v>
      </c>
      <c r="S52" s="19" t="n">
        <f>15496.84</f>
        <v>15496.84</v>
      </c>
      <c r="T52" s="20" t="n">
        <f>5</f>
        <v>5.0</v>
      </c>
      <c r="U52" s="20"/>
      <c r="V52" s="20" t="n">
        <f>8124000</f>
        <v>8124000.0</v>
      </c>
      <c r="W52" s="20"/>
      <c r="X52" s="17"/>
      <c r="Y52" s="21" t="n">
        <f>3</f>
        <v>3.0</v>
      </c>
      <c r="Z52" s="22" t="n">
        <f>2</f>
        <v>2.0</v>
      </c>
    </row>
    <row r="53">
      <c r="A53" s="14" t="s">
        <v>40</v>
      </c>
      <c r="B53" s="15" t="s">
        <v>249</v>
      </c>
      <c r="C53" s="15" t="s">
        <v>250</v>
      </c>
      <c r="D53" s="15" t="s">
        <v>62</v>
      </c>
      <c r="E53" s="16" t="s">
        <v>72</v>
      </c>
      <c r="F53" s="16" t="s">
        <v>64</v>
      </c>
      <c r="G53" s="17"/>
      <c r="H53" s="18" t="s">
        <v>108</v>
      </c>
      <c r="I53" s="17"/>
      <c r="J53" s="18" t="s">
        <v>108</v>
      </c>
      <c r="K53" s="17"/>
      <c r="L53" s="18"/>
      <c r="M53" s="17"/>
      <c r="N53" s="18" t="s">
        <v>108</v>
      </c>
      <c r="O53" s="17"/>
      <c r="P53" s="18"/>
      <c r="Q53" s="17"/>
      <c r="R53" s="18" t="s">
        <v>108</v>
      </c>
      <c r="S53" s="19" t="n">
        <f>15367.11</f>
        <v>15367.11</v>
      </c>
      <c r="T53" s="20" t="str">
        <f>"－"</f>
        <v>－</v>
      </c>
      <c r="U53" s="20"/>
      <c r="V53" s="20" t="str">
        <f>"－"</f>
        <v>－</v>
      </c>
      <c r="W53" s="20"/>
      <c r="X53" s="17"/>
      <c r="Y53" s="21" t="str">
        <f>"－"</f>
        <v>－</v>
      </c>
      <c r="Z53" s="22" t="str">
        <f>"－"</f>
        <v>－</v>
      </c>
    </row>
    <row r="54">
      <c r="A54" s="14" t="s">
        <v>40</v>
      </c>
      <c r="B54" s="15" t="s">
        <v>249</v>
      </c>
      <c r="C54" s="15" t="s">
        <v>250</v>
      </c>
      <c r="D54" s="15" t="s">
        <v>71</v>
      </c>
      <c r="E54" s="16" t="s">
        <v>148</v>
      </c>
      <c r="F54" s="16" t="s">
        <v>73</v>
      </c>
      <c r="G54" s="17"/>
      <c r="H54" s="18" t="s">
        <v>108</v>
      </c>
      <c r="I54" s="17"/>
      <c r="J54" s="18" t="s">
        <v>108</v>
      </c>
      <c r="K54" s="17"/>
      <c r="L54" s="18"/>
      <c r="M54" s="17"/>
      <c r="N54" s="18" t="s">
        <v>108</v>
      </c>
      <c r="O54" s="17"/>
      <c r="P54" s="18"/>
      <c r="Q54" s="17"/>
      <c r="R54" s="18" t="s">
        <v>108</v>
      </c>
      <c r="S54" s="19" t="n">
        <f>15348.42</f>
        <v>15348.42</v>
      </c>
      <c r="T54" s="20" t="str">
        <f>"－"</f>
        <v>－</v>
      </c>
      <c r="U54" s="20"/>
      <c r="V54" s="20" t="str">
        <f>"－"</f>
        <v>－</v>
      </c>
      <c r="W54" s="20"/>
      <c r="X54" s="17"/>
      <c r="Y54" s="21" t="str">
        <f>"－"</f>
        <v>－</v>
      </c>
      <c r="Z54" s="22" t="str">
        <f>"－"</f>
        <v>－</v>
      </c>
    </row>
    <row r="55">
      <c r="A55" s="14" t="s">
        <v>40</v>
      </c>
      <c r="B55" s="15" t="s">
        <v>249</v>
      </c>
      <c r="C55" s="15" t="s">
        <v>250</v>
      </c>
      <c r="D55" s="15" t="s">
        <v>78</v>
      </c>
      <c r="E55" s="16" t="s">
        <v>88</v>
      </c>
      <c r="F55" s="16" t="s">
        <v>80</v>
      </c>
      <c r="G55" s="17"/>
      <c r="H55" s="18" t="s">
        <v>108</v>
      </c>
      <c r="I55" s="17"/>
      <c r="J55" s="18" t="s">
        <v>108</v>
      </c>
      <c r="K55" s="17"/>
      <c r="L55" s="18"/>
      <c r="M55" s="17"/>
      <c r="N55" s="18" t="s">
        <v>108</v>
      </c>
      <c r="O55" s="17"/>
      <c r="P55" s="18"/>
      <c r="Q55" s="17"/>
      <c r="R55" s="18" t="s">
        <v>108</v>
      </c>
      <c r="S55" s="19" t="n">
        <f>15226.32</f>
        <v>15226.32</v>
      </c>
      <c r="T55" s="20" t="str">
        <f>"－"</f>
        <v>－</v>
      </c>
      <c r="U55" s="20"/>
      <c r="V55" s="20" t="str">
        <f>"－"</f>
        <v>－</v>
      </c>
      <c r="W55" s="20"/>
      <c r="X55" s="17"/>
      <c r="Y55" s="21" t="str">
        <f>"－"</f>
        <v>－</v>
      </c>
      <c r="Z55" s="22" t="str">
        <f>"－"</f>
        <v>－</v>
      </c>
    </row>
    <row r="56">
      <c r="A56" s="14" t="s">
        <v>40</v>
      </c>
      <c r="B56" s="15" t="s">
        <v>259</v>
      </c>
      <c r="C56" s="15" t="s">
        <v>260</v>
      </c>
      <c r="D56" s="15" t="s">
        <v>43</v>
      </c>
      <c r="E56" s="16" t="s">
        <v>72</v>
      </c>
      <c r="F56" s="16" t="s">
        <v>45</v>
      </c>
      <c r="G56" s="17" t="s">
        <v>74</v>
      </c>
      <c r="H56" s="18" t="s">
        <v>261</v>
      </c>
      <c r="I56" s="17" t="s">
        <v>74</v>
      </c>
      <c r="J56" s="18" t="s">
        <v>261</v>
      </c>
      <c r="K56" s="17" t="s">
        <v>123</v>
      </c>
      <c r="L56" s="18" t="s">
        <v>262</v>
      </c>
      <c r="M56" s="17" t="s">
        <v>74</v>
      </c>
      <c r="N56" s="18" t="s">
        <v>261</v>
      </c>
      <c r="O56" s="17" t="s">
        <v>123</v>
      </c>
      <c r="P56" s="18" t="s">
        <v>262</v>
      </c>
      <c r="Q56" s="17" t="s">
        <v>74</v>
      </c>
      <c r="R56" s="18" t="s">
        <v>261</v>
      </c>
      <c r="S56" s="19" t="n">
        <f>793.58</f>
        <v>793.58</v>
      </c>
      <c r="T56" s="20" t="n">
        <f>2</f>
        <v>2.0</v>
      </c>
      <c r="U56" s="20" t="n">
        <v>1.0</v>
      </c>
      <c r="V56" s="20" t="n">
        <f>1591500</f>
        <v>1591500.0</v>
      </c>
      <c r="W56" s="20" t="n">
        <v>825000.0</v>
      </c>
      <c r="X56" s="17"/>
      <c r="Y56" s="21" t="n">
        <f>71</f>
        <v>71.0</v>
      </c>
      <c r="Z56" s="22" t="n">
        <f>1</f>
        <v>1.0</v>
      </c>
    </row>
    <row r="57">
      <c r="A57" s="14" t="s">
        <v>40</v>
      </c>
      <c r="B57" s="15" t="s">
        <v>259</v>
      </c>
      <c r="C57" s="15" t="s">
        <v>260</v>
      </c>
      <c r="D57" s="15" t="s">
        <v>54</v>
      </c>
      <c r="E57" s="16" t="s">
        <v>148</v>
      </c>
      <c r="F57" s="16" t="s">
        <v>56</v>
      </c>
      <c r="G57" s="17"/>
      <c r="H57" s="18" t="s">
        <v>108</v>
      </c>
      <c r="I57" s="17"/>
      <c r="J57" s="18" t="s">
        <v>108</v>
      </c>
      <c r="K57" s="17"/>
      <c r="L57" s="18"/>
      <c r="M57" s="17"/>
      <c r="N57" s="18" t="s">
        <v>108</v>
      </c>
      <c r="O57" s="17"/>
      <c r="P57" s="18"/>
      <c r="Q57" s="17"/>
      <c r="R57" s="18" t="s">
        <v>108</v>
      </c>
      <c r="S57" s="19" t="n">
        <f>792.55</f>
        <v>792.55</v>
      </c>
      <c r="T57" s="20" t="str">
        <f>"－"</f>
        <v>－</v>
      </c>
      <c r="U57" s="20"/>
      <c r="V57" s="20" t="str">
        <f>"－"</f>
        <v>－</v>
      </c>
      <c r="W57" s="20"/>
      <c r="X57" s="17"/>
      <c r="Y57" s="21" t="str">
        <f>"－"</f>
        <v>－</v>
      </c>
      <c r="Z57" s="22" t="str">
        <f>"－"</f>
        <v>－</v>
      </c>
    </row>
    <row r="58">
      <c r="A58" s="14" t="s">
        <v>40</v>
      </c>
      <c r="B58" s="15" t="s">
        <v>259</v>
      </c>
      <c r="C58" s="15" t="s">
        <v>260</v>
      </c>
      <c r="D58" s="15" t="s">
        <v>62</v>
      </c>
      <c r="E58" s="16" t="s">
        <v>88</v>
      </c>
      <c r="F58" s="16" t="s">
        <v>64</v>
      </c>
      <c r="G58" s="17"/>
      <c r="H58" s="18" t="s">
        <v>108</v>
      </c>
      <c r="I58" s="17"/>
      <c r="J58" s="18" t="s">
        <v>108</v>
      </c>
      <c r="K58" s="17"/>
      <c r="L58" s="18"/>
      <c r="M58" s="17"/>
      <c r="N58" s="18" t="s">
        <v>108</v>
      </c>
      <c r="O58" s="17"/>
      <c r="P58" s="18"/>
      <c r="Q58" s="17"/>
      <c r="R58" s="18" t="s">
        <v>108</v>
      </c>
      <c r="S58" s="19" t="n">
        <f>785.47</f>
        <v>785.47</v>
      </c>
      <c r="T58" s="20" t="str">
        <f>"－"</f>
        <v>－</v>
      </c>
      <c r="U58" s="20"/>
      <c r="V58" s="20" t="str">
        <f>"－"</f>
        <v>－</v>
      </c>
      <c r="W58" s="20"/>
      <c r="X58" s="17"/>
      <c r="Y58" s="21" t="str">
        <f>"－"</f>
        <v>－</v>
      </c>
      <c r="Z58" s="22" t="str">
        <f>"－"</f>
        <v>－</v>
      </c>
    </row>
    <row r="59">
      <c r="A59" s="14" t="s">
        <v>40</v>
      </c>
      <c r="B59" s="15" t="s">
        <v>263</v>
      </c>
      <c r="C59" s="15" t="s">
        <v>264</v>
      </c>
      <c r="D59" s="15" t="s">
        <v>43</v>
      </c>
      <c r="E59" s="16" t="s">
        <v>72</v>
      </c>
      <c r="F59" s="16" t="s">
        <v>45</v>
      </c>
      <c r="G59" s="17"/>
      <c r="H59" s="18" t="s">
        <v>108</v>
      </c>
      <c r="I59" s="17"/>
      <c r="J59" s="18" t="s">
        <v>108</v>
      </c>
      <c r="K59" s="17" t="s">
        <v>101</v>
      </c>
      <c r="L59" s="18" t="s">
        <v>265</v>
      </c>
      <c r="M59" s="17"/>
      <c r="N59" s="18" t="s">
        <v>108</v>
      </c>
      <c r="O59" s="17" t="s">
        <v>101</v>
      </c>
      <c r="P59" s="18" t="s">
        <v>265</v>
      </c>
      <c r="Q59" s="17"/>
      <c r="R59" s="18" t="s">
        <v>108</v>
      </c>
      <c r="S59" s="19" t="n">
        <f>121.93</f>
        <v>121.93</v>
      </c>
      <c r="T59" s="20" t="n">
        <f>100</f>
        <v>100.0</v>
      </c>
      <c r="U59" s="20" t="n">
        <v>100.0</v>
      </c>
      <c r="V59" s="20" t="n">
        <f>126254500</f>
        <v>1.262545E8</v>
      </c>
      <c r="W59" s="20" t="n">
        <v>1.262545E8</v>
      </c>
      <c r="X59" s="17"/>
      <c r="Y59" s="21" t="n">
        <f>41448</f>
        <v>41448.0</v>
      </c>
      <c r="Z59" s="22" t="str">
        <f>"－"</f>
        <v>－</v>
      </c>
    </row>
    <row r="60">
      <c r="A60" s="14" t="s">
        <v>40</v>
      </c>
      <c r="B60" s="15" t="s">
        <v>263</v>
      </c>
      <c r="C60" s="15" t="s">
        <v>264</v>
      </c>
      <c r="D60" s="15" t="s">
        <v>54</v>
      </c>
      <c r="E60" s="16" t="s">
        <v>148</v>
      </c>
      <c r="F60" s="16" t="s">
        <v>56</v>
      </c>
      <c r="G60" s="17"/>
      <c r="H60" s="18" t="s">
        <v>108</v>
      </c>
      <c r="I60" s="17"/>
      <c r="J60" s="18" t="s">
        <v>108</v>
      </c>
      <c r="K60" s="17"/>
      <c r="L60" s="18"/>
      <c r="M60" s="17"/>
      <c r="N60" s="18" t="s">
        <v>108</v>
      </c>
      <c r="O60" s="17"/>
      <c r="P60" s="18"/>
      <c r="Q60" s="17"/>
      <c r="R60" s="18" t="s">
        <v>108</v>
      </c>
      <c r="S60" s="19" t="n">
        <f>121.75</f>
        <v>121.75</v>
      </c>
      <c r="T60" s="20" t="str">
        <f>"－"</f>
        <v>－</v>
      </c>
      <c r="U60" s="20"/>
      <c r="V60" s="20" t="str">
        <f>"－"</f>
        <v>－</v>
      </c>
      <c r="W60" s="20"/>
      <c r="X60" s="17"/>
      <c r="Y60" s="21" t="str">
        <f>"－"</f>
        <v>－</v>
      </c>
      <c r="Z60" s="22" t="str">
        <f>"－"</f>
        <v>－</v>
      </c>
    </row>
    <row r="61">
      <c r="A61" s="14" t="s">
        <v>40</v>
      </c>
      <c r="B61" s="15" t="s">
        <v>263</v>
      </c>
      <c r="C61" s="15" t="s">
        <v>264</v>
      </c>
      <c r="D61" s="15" t="s">
        <v>62</v>
      </c>
      <c r="E61" s="16" t="s">
        <v>88</v>
      </c>
      <c r="F61" s="16" t="s">
        <v>64</v>
      </c>
      <c r="G61" s="17"/>
      <c r="H61" s="18" t="s">
        <v>108</v>
      </c>
      <c r="I61" s="17"/>
      <c r="J61" s="18" t="s">
        <v>108</v>
      </c>
      <c r="K61" s="17"/>
      <c r="L61" s="18"/>
      <c r="M61" s="17"/>
      <c r="N61" s="18" t="s">
        <v>108</v>
      </c>
      <c r="O61" s="17"/>
      <c r="P61" s="18"/>
      <c r="Q61" s="17"/>
      <c r="R61" s="18" t="s">
        <v>108</v>
      </c>
      <c r="S61" s="19" t="n">
        <f>120.67</f>
        <v>120.67</v>
      </c>
      <c r="T61" s="20" t="str">
        <f>"－"</f>
        <v>－</v>
      </c>
      <c r="U61" s="20"/>
      <c r="V61" s="20" t="str">
        <f>"－"</f>
        <v>－</v>
      </c>
      <c r="W61" s="20"/>
      <c r="X61" s="17"/>
      <c r="Y61" s="21" t="str">
        <f>"－"</f>
        <v>－</v>
      </c>
      <c r="Z61" s="22" t="str">
        <f>"－"</f>
        <v>－</v>
      </c>
    </row>
    <row r="62">
      <c r="A62" s="14" t="s">
        <v>40</v>
      </c>
      <c r="B62" s="15" t="s">
        <v>266</v>
      </c>
      <c r="C62" s="15" t="s">
        <v>267</v>
      </c>
      <c r="D62" s="15" t="s">
        <v>43</v>
      </c>
      <c r="E62" s="16" t="s">
        <v>72</v>
      </c>
      <c r="F62" s="16" t="s">
        <v>45</v>
      </c>
      <c r="G62" s="17" t="s">
        <v>46</v>
      </c>
      <c r="H62" s="18" t="s">
        <v>268</v>
      </c>
      <c r="I62" s="17" t="s">
        <v>269</v>
      </c>
      <c r="J62" s="18" t="s">
        <v>270</v>
      </c>
      <c r="K62" s="17" t="s">
        <v>269</v>
      </c>
      <c r="L62" s="18" t="s">
        <v>271</v>
      </c>
      <c r="M62" s="17" t="s">
        <v>46</v>
      </c>
      <c r="N62" s="18" t="s">
        <v>272</v>
      </c>
      <c r="O62" s="17" t="s">
        <v>46</v>
      </c>
      <c r="P62" s="18" t="s">
        <v>273</v>
      </c>
      <c r="Q62" s="17" t="s">
        <v>48</v>
      </c>
      <c r="R62" s="18" t="s">
        <v>274</v>
      </c>
      <c r="S62" s="19" t="n">
        <f>1687.45</f>
        <v>1687.45</v>
      </c>
      <c r="T62" s="20" t="n">
        <f>20824</f>
        <v>20824.0</v>
      </c>
      <c r="U62" s="20" t="n">
        <v>9765.0</v>
      </c>
      <c r="V62" s="20" t="n">
        <f>35051825800</f>
        <v>3.50518258E10</v>
      </c>
      <c r="W62" s="20" t="n">
        <v>1.65014328E10</v>
      </c>
      <c r="X62" s="17"/>
      <c r="Y62" s="21" t="n">
        <f>59495</f>
        <v>59495.0</v>
      </c>
      <c r="Z62" s="22" t="n">
        <f>19</f>
        <v>19.0</v>
      </c>
    </row>
    <row r="63">
      <c r="A63" s="14" t="s">
        <v>40</v>
      </c>
      <c r="B63" s="15" t="s">
        <v>266</v>
      </c>
      <c r="C63" s="15" t="s">
        <v>267</v>
      </c>
      <c r="D63" s="15" t="s">
        <v>54</v>
      </c>
      <c r="E63" s="16" t="s">
        <v>148</v>
      </c>
      <c r="F63" s="16" t="s">
        <v>56</v>
      </c>
      <c r="G63" s="17"/>
      <c r="H63" s="18" t="s">
        <v>108</v>
      </c>
      <c r="I63" s="17"/>
      <c r="J63" s="18" t="s">
        <v>108</v>
      </c>
      <c r="K63" s="17" t="s">
        <v>48</v>
      </c>
      <c r="L63" s="18" t="s">
        <v>275</v>
      </c>
      <c r="M63" s="17"/>
      <c r="N63" s="18" t="s">
        <v>108</v>
      </c>
      <c r="O63" s="17" t="s">
        <v>48</v>
      </c>
      <c r="P63" s="18" t="s">
        <v>275</v>
      </c>
      <c r="Q63" s="17"/>
      <c r="R63" s="18" t="s">
        <v>108</v>
      </c>
      <c r="S63" s="19" t="n">
        <f>1664.71</f>
        <v>1664.71</v>
      </c>
      <c r="T63" s="20" t="n">
        <f>45</f>
        <v>45.0</v>
      </c>
      <c r="U63" s="20" t="n">
        <v>45.0</v>
      </c>
      <c r="V63" s="20" t="n">
        <f>74610000</f>
        <v>7.461E7</v>
      </c>
      <c r="W63" s="20" t="n">
        <v>7.461E7</v>
      </c>
      <c r="X63" s="17"/>
      <c r="Y63" s="21" t="n">
        <f>45</f>
        <v>45.0</v>
      </c>
      <c r="Z63" s="22" t="str">
        <f>"－"</f>
        <v>－</v>
      </c>
    </row>
    <row r="64">
      <c r="A64" s="14" t="s">
        <v>40</v>
      </c>
      <c r="B64" s="15" t="s">
        <v>266</v>
      </c>
      <c r="C64" s="15" t="s">
        <v>267</v>
      </c>
      <c r="D64" s="15" t="s">
        <v>62</v>
      </c>
      <c r="E64" s="16" t="s">
        <v>88</v>
      </c>
      <c r="F64" s="16" t="s">
        <v>64</v>
      </c>
      <c r="G64" s="17"/>
      <c r="H64" s="18" t="s">
        <v>108</v>
      </c>
      <c r="I64" s="17"/>
      <c r="J64" s="18" t="s">
        <v>108</v>
      </c>
      <c r="K64" s="17"/>
      <c r="L64" s="18"/>
      <c r="M64" s="17"/>
      <c r="N64" s="18" t="s">
        <v>108</v>
      </c>
      <c r="O64" s="17"/>
      <c r="P64" s="18"/>
      <c r="Q64" s="17"/>
      <c r="R64" s="18" t="s">
        <v>108</v>
      </c>
      <c r="S64" s="19" t="n">
        <f>1653.39</f>
        <v>1653.39</v>
      </c>
      <c r="T64" s="20" t="str">
        <f>"－"</f>
        <v>－</v>
      </c>
      <c r="U64" s="20"/>
      <c r="V64" s="20" t="str">
        <f>"－"</f>
        <v>－</v>
      </c>
      <c r="W64" s="20"/>
      <c r="X64" s="17"/>
      <c r="Y64" s="21" t="str">
        <f>"－"</f>
        <v>－</v>
      </c>
      <c r="Z64" s="22" t="str">
        <f>"－"</f>
        <v>－</v>
      </c>
    </row>
    <row r="65">
      <c r="A65" s="14" t="s">
        <v>40</v>
      </c>
      <c r="B65" s="15" t="s">
        <v>276</v>
      </c>
      <c r="C65" s="15" t="s">
        <v>277</v>
      </c>
      <c r="D65" s="15" t="s">
        <v>43</v>
      </c>
      <c r="E65" s="16" t="s">
        <v>55</v>
      </c>
      <c r="F65" s="16" t="s">
        <v>45</v>
      </c>
      <c r="G65" s="17"/>
      <c r="H65" s="18" t="s">
        <v>108</v>
      </c>
      <c r="I65" s="17"/>
      <c r="J65" s="18" t="s">
        <v>108</v>
      </c>
      <c r="K65" s="17"/>
      <c r="L65" s="18"/>
      <c r="M65" s="17"/>
      <c r="N65" s="18" t="s">
        <v>108</v>
      </c>
      <c r="O65" s="17"/>
      <c r="P65" s="18"/>
      <c r="Q65" s="17"/>
      <c r="R65" s="18" t="s">
        <v>108</v>
      </c>
      <c r="S65" s="19" t="n">
        <f>1303.84</f>
        <v>1303.84</v>
      </c>
      <c r="T65" s="20" t="str">
        <f>"－"</f>
        <v>－</v>
      </c>
      <c r="U65" s="20"/>
      <c r="V65" s="20" t="str">
        <f>"－"</f>
        <v>－</v>
      </c>
      <c r="W65" s="20"/>
      <c r="X65" s="17"/>
      <c r="Y65" s="21" t="str">
        <f>"－"</f>
        <v>－</v>
      </c>
      <c r="Z65" s="22" t="str">
        <f>"－"</f>
        <v>－</v>
      </c>
    </row>
    <row r="66">
      <c r="A66" s="14" t="s">
        <v>40</v>
      </c>
      <c r="B66" s="15" t="s">
        <v>276</v>
      </c>
      <c r="C66" s="15" t="s">
        <v>277</v>
      </c>
      <c r="D66" s="15" t="s">
        <v>54</v>
      </c>
      <c r="E66" s="16" t="s">
        <v>145</v>
      </c>
      <c r="F66" s="16" t="s">
        <v>56</v>
      </c>
      <c r="G66" s="17"/>
      <c r="H66" s="18" t="s">
        <v>108</v>
      </c>
      <c r="I66" s="17"/>
      <c r="J66" s="18" t="s">
        <v>108</v>
      </c>
      <c r="K66" s="17"/>
      <c r="L66" s="18"/>
      <c r="M66" s="17"/>
      <c r="N66" s="18" t="s">
        <v>108</v>
      </c>
      <c r="O66" s="17"/>
      <c r="P66" s="18"/>
      <c r="Q66" s="17"/>
      <c r="R66" s="18" t="s">
        <v>108</v>
      </c>
      <c r="S66" s="19" t="n">
        <f>1302.21</f>
        <v>1302.21</v>
      </c>
      <c r="T66" s="20" t="str">
        <f>"－"</f>
        <v>－</v>
      </c>
      <c r="U66" s="20"/>
      <c r="V66" s="20" t="str">
        <f>"－"</f>
        <v>－</v>
      </c>
      <c r="W66" s="20"/>
      <c r="X66" s="17"/>
      <c r="Y66" s="21" t="str">
        <f>"－"</f>
        <v>－</v>
      </c>
      <c r="Z66" s="22" t="str">
        <f>"－"</f>
        <v>－</v>
      </c>
    </row>
    <row r="67">
      <c r="A67" s="14" t="s">
        <v>40</v>
      </c>
      <c r="B67" s="15" t="s">
        <v>276</v>
      </c>
      <c r="C67" s="15" t="s">
        <v>277</v>
      </c>
      <c r="D67" s="15" t="s">
        <v>62</v>
      </c>
      <c r="E67" s="16" t="s">
        <v>72</v>
      </c>
      <c r="F67" s="16" t="s">
        <v>64</v>
      </c>
      <c r="G67" s="17"/>
      <c r="H67" s="18" t="s">
        <v>108</v>
      </c>
      <c r="I67" s="17"/>
      <c r="J67" s="18" t="s">
        <v>108</v>
      </c>
      <c r="K67" s="17"/>
      <c r="L67" s="18"/>
      <c r="M67" s="17"/>
      <c r="N67" s="18" t="s">
        <v>108</v>
      </c>
      <c r="O67" s="17"/>
      <c r="P67" s="18"/>
      <c r="Q67" s="17"/>
      <c r="R67" s="18" t="s">
        <v>108</v>
      </c>
      <c r="S67" s="19" t="n">
        <f>1290.66</f>
        <v>1290.66</v>
      </c>
      <c r="T67" s="20" t="str">
        <f>"－"</f>
        <v>－</v>
      </c>
      <c r="U67" s="20"/>
      <c r="V67" s="20" t="str">
        <f>"－"</f>
        <v>－</v>
      </c>
      <c r="W67" s="20"/>
      <c r="X67" s="17"/>
      <c r="Y67" s="21" t="str">
        <f>"－"</f>
        <v>－</v>
      </c>
      <c r="Z67" s="22" t="str">
        <f>"－"</f>
        <v>－</v>
      </c>
    </row>
    <row r="68">
      <c r="A68" s="14" t="s">
        <v>40</v>
      </c>
      <c r="B68" s="15" t="s">
        <v>276</v>
      </c>
      <c r="C68" s="15" t="s">
        <v>277</v>
      </c>
      <c r="D68" s="15" t="s">
        <v>71</v>
      </c>
      <c r="E68" s="16" t="s">
        <v>148</v>
      </c>
      <c r="F68" s="16" t="s">
        <v>73</v>
      </c>
      <c r="G68" s="17"/>
      <c r="H68" s="18" t="s">
        <v>108</v>
      </c>
      <c r="I68" s="17"/>
      <c r="J68" s="18" t="s">
        <v>108</v>
      </c>
      <c r="K68" s="17"/>
      <c r="L68" s="18"/>
      <c r="M68" s="17"/>
      <c r="N68" s="18" t="s">
        <v>108</v>
      </c>
      <c r="O68" s="17"/>
      <c r="P68" s="18"/>
      <c r="Q68" s="17"/>
      <c r="R68" s="18" t="s">
        <v>108</v>
      </c>
      <c r="S68" s="19" t="n">
        <f>1289.34</f>
        <v>1289.34</v>
      </c>
      <c r="T68" s="20" t="str">
        <f>"－"</f>
        <v>－</v>
      </c>
      <c r="U68" s="20"/>
      <c r="V68" s="20" t="str">
        <f>"－"</f>
        <v>－</v>
      </c>
      <c r="W68" s="20"/>
      <c r="X68" s="17"/>
      <c r="Y68" s="21" t="str">
        <f>"－"</f>
        <v>－</v>
      </c>
      <c r="Z68" s="22" t="str">
        <f>"－"</f>
        <v>－</v>
      </c>
    </row>
    <row r="69">
      <c r="A69" s="14" t="s">
        <v>40</v>
      </c>
      <c r="B69" s="15" t="s">
        <v>276</v>
      </c>
      <c r="C69" s="15" t="s">
        <v>277</v>
      </c>
      <c r="D69" s="15" t="s">
        <v>78</v>
      </c>
      <c r="E69" s="16" t="s">
        <v>88</v>
      </c>
      <c r="F69" s="16" t="s">
        <v>80</v>
      </c>
      <c r="G69" s="17"/>
      <c r="H69" s="18" t="s">
        <v>108</v>
      </c>
      <c r="I69" s="17"/>
      <c r="J69" s="18" t="s">
        <v>108</v>
      </c>
      <c r="K69" s="17"/>
      <c r="L69" s="18"/>
      <c r="M69" s="17"/>
      <c r="N69" s="18" t="s">
        <v>108</v>
      </c>
      <c r="O69" s="17"/>
      <c r="P69" s="18"/>
      <c r="Q69" s="17"/>
      <c r="R69" s="18" t="s">
        <v>108</v>
      </c>
      <c r="S69" s="19" t="n">
        <f>1279.29</f>
        <v>1279.29</v>
      </c>
      <c r="T69" s="20" t="str">
        <f>"－"</f>
        <v>－</v>
      </c>
      <c r="U69" s="20"/>
      <c r="V69" s="20" t="str">
        <f>"－"</f>
        <v>－</v>
      </c>
      <c r="W69" s="20"/>
      <c r="X69" s="17"/>
      <c r="Y69" s="21" t="str">
        <f>"－"</f>
        <v>－</v>
      </c>
      <c r="Z69" s="22" t="str">
        <f>"－"</f>
        <v>－</v>
      </c>
    </row>
    <row r="70">
      <c r="A70" s="14" t="s">
        <v>40</v>
      </c>
      <c r="B70" s="15" t="s">
        <v>278</v>
      </c>
      <c r="C70" s="15" t="s">
        <v>279</v>
      </c>
      <c r="D70" s="15" t="s">
        <v>43</v>
      </c>
      <c r="E70" s="16" t="s">
        <v>55</v>
      </c>
      <c r="F70" s="16" t="s">
        <v>45</v>
      </c>
      <c r="G70" s="17" t="s">
        <v>46</v>
      </c>
      <c r="H70" s="18" t="s">
        <v>280</v>
      </c>
      <c r="I70" s="17" t="s">
        <v>155</v>
      </c>
      <c r="J70" s="18" t="s">
        <v>281</v>
      </c>
      <c r="K70" s="17" t="s">
        <v>155</v>
      </c>
      <c r="L70" s="18" t="s">
        <v>282</v>
      </c>
      <c r="M70" s="17" t="s">
        <v>269</v>
      </c>
      <c r="N70" s="18" t="s">
        <v>283</v>
      </c>
      <c r="O70" s="17" t="s">
        <v>269</v>
      </c>
      <c r="P70" s="18" t="s">
        <v>284</v>
      </c>
      <c r="Q70" s="17" t="s">
        <v>48</v>
      </c>
      <c r="R70" s="18" t="s">
        <v>285</v>
      </c>
      <c r="S70" s="19" t="n">
        <f>1214.53</f>
        <v>1214.53</v>
      </c>
      <c r="T70" s="20" t="n">
        <f>149781</f>
        <v>149781.0</v>
      </c>
      <c r="U70" s="20" t="n">
        <v>7213.0</v>
      </c>
      <c r="V70" s="20" t="n">
        <f>179955449250</f>
        <v>1.7995544925E11</v>
      </c>
      <c r="W70" s="20" t="n">
        <v>8.68109825E9</v>
      </c>
      <c r="X70" s="17"/>
      <c r="Y70" s="21" t="n">
        <f>24659</f>
        <v>24659.0</v>
      </c>
      <c r="Z70" s="22" t="n">
        <f>19</f>
        <v>19.0</v>
      </c>
    </row>
    <row r="71">
      <c r="A71" s="14" t="s">
        <v>40</v>
      </c>
      <c r="B71" s="15" t="s">
        <v>278</v>
      </c>
      <c r="C71" s="15" t="s">
        <v>279</v>
      </c>
      <c r="D71" s="15" t="s">
        <v>54</v>
      </c>
      <c r="E71" s="16" t="s">
        <v>145</v>
      </c>
      <c r="F71" s="16" t="s">
        <v>56</v>
      </c>
      <c r="G71" s="17" t="s">
        <v>46</v>
      </c>
      <c r="H71" s="18" t="s">
        <v>286</v>
      </c>
      <c r="I71" s="17" t="s">
        <v>155</v>
      </c>
      <c r="J71" s="18" t="s">
        <v>287</v>
      </c>
      <c r="K71" s="17"/>
      <c r="L71" s="18"/>
      <c r="M71" s="17" t="s">
        <v>269</v>
      </c>
      <c r="N71" s="18" t="s">
        <v>288</v>
      </c>
      <c r="O71" s="17"/>
      <c r="P71" s="18"/>
      <c r="Q71" s="17" t="s">
        <v>48</v>
      </c>
      <c r="R71" s="18" t="s">
        <v>289</v>
      </c>
      <c r="S71" s="19" t="n">
        <f>1214.84</f>
        <v>1214.84</v>
      </c>
      <c r="T71" s="20" t="n">
        <f>1250</f>
        <v>1250.0</v>
      </c>
      <c r="U71" s="20"/>
      <c r="V71" s="20" t="n">
        <f>1475996000</f>
        <v>1.475996E9</v>
      </c>
      <c r="W71" s="20"/>
      <c r="X71" s="17"/>
      <c r="Y71" s="21" t="n">
        <f>703</f>
        <v>703.0</v>
      </c>
      <c r="Z71" s="22" t="n">
        <f>19</f>
        <v>19.0</v>
      </c>
    </row>
    <row r="72">
      <c r="A72" s="14" t="s">
        <v>40</v>
      </c>
      <c r="B72" s="15" t="s">
        <v>278</v>
      </c>
      <c r="C72" s="15" t="s">
        <v>279</v>
      </c>
      <c r="D72" s="15" t="s">
        <v>62</v>
      </c>
      <c r="E72" s="16" t="s">
        <v>72</v>
      </c>
      <c r="F72" s="16" t="s">
        <v>64</v>
      </c>
      <c r="G72" s="17" t="s">
        <v>46</v>
      </c>
      <c r="H72" s="18" t="s">
        <v>290</v>
      </c>
      <c r="I72" s="17" t="s">
        <v>74</v>
      </c>
      <c r="J72" s="18" t="s">
        <v>291</v>
      </c>
      <c r="K72" s="17"/>
      <c r="L72" s="18"/>
      <c r="M72" s="17" t="s">
        <v>81</v>
      </c>
      <c r="N72" s="18" t="s">
        <v>292</v>
      </c>
      <c r="O72" s="17"/>
      <c r="P72" s="18"/>
      <c r="Q72" s="17" t="s">
        <v>125</v>
      </c>
      <c r="R72" s="18" t="s">
        <v>280</v>
      </c>
      <c r="S72" s="19" t="n">
        <f>1215.05</f>
        <v>1215.05</v>
      </c>
      <c r="T72" s="20" t="n">
        <f>22</f>
        <v>22.0</v>
      </c>
      <c r="U72" s="20"/>
      <c r="V72" s="20" t="n">
        <f>26464000</f>
        <v>2.6464E7</v>
      </c>
      <c r="W72" s="20"/>
      <c r="X72" s="17"/>
      <c r="Y72" s="21" t="n">
        <f>21</f>
        <v>21.0</v>
      </c>
      <c r="Z72" s="22" t="n">
        <f>6</f>
        <v>6.0</v>
      </c>
    </row>
    <row r="73">
      <c r="A73" s="14" t="s">
        <v>40</v>
      </c>
      <c r="B73" s="15" t="s">
        <v>278</v>
      </c>
      <c r="C73" s="15" t="s">
        <v>279</v>
      </c>
      <c r="D73" s="15" t="s">
        <v>71</v>
      </c>
      <c r="E73" s="16" t="s">
        <v>148</v>
      </c>
      <c r="F73" s="16" t="s">
        <v>73</v>
      </c>
      <c r="G73" s="17"/>
      <c r="H73" s="18" t="s">
        <v>108</v>
      </c>
      <c r="I73" s="17"/>
      <c r="J73" s="18" t="s">
        <v>108</v>
      </c>
      <c r="K73" s="17"/>
      <c r="L73" s="18"/>
      <c r="M73" s="17"/>
      <c r="N73" s="18" t="s">
        <v>108</v>
      </c>
      <c r="O73" s="17"/>
      <c r="P73" s="18"/>
      <c r="Q73" s="17"/>
      <c r="R73" s="18" t="s">
        <v>108</v>
      </c>
      <c r="S73" s="19" t="n">
        <f>1215.37</f>
        <v>1215.37</v>
      </c>
      <c r="T73" s="20" t="str">
        <f>"－"</f>
        <v>－</v>
      </c>
      <c r="U73" s="20"/>
      <c r="V73" s="20" t="str">
        <f>"－"</f>
        <v>－</v>
      </c>
      <c r="W73" s="20"/>
      <c r="X73" s="17"/>
      <c r="Y73" s="21" t="str">
        <f>"－"</f>
        <v>－</v>
      </c>
      <c r="Z73" s="22" t="str">
        <f>"－"</f>
        <v>－</v>
      </c>
    </row>
    <row r="74">
      <c r="A74" s="14" t="s">
        <v>40</v>
      </c>
      <c r="B74" s="15" t="s">
        <v>278</v>
      </c>
      <c r="C74" s="15" t="s">
        <v>279</v>
      </c>
      <c r="D74" s="15" t="s">
        <v>78</v>
      </c>
      <c r="E74" s="16" t="s">
        <v>88</v>
      </c>
      <c r="F74" s="16" t="s">
        <v>80</v>
      </c>
      <c r="G74" s="17"/>
      <c r="H74" s="18" t="s">
        <v>108</v>
      </c>
      <c r="I74" s="17"/>
      <c r="J74" s="18" t="s">
        <v>108</v>
      </c>
      <c r="K74" s="17"/>
      <c r="L74" s="18"/>
      <c r="M74" s="17"/>
      <c r="N74" s="18" t="s">
        <v>108</v>
      </c>
      <c r="O74" s="17"/>
      <c r="P74" s="18"/>
      <c r="Q74" s="17"/>
      <c r="R74" s="18" t="s">
        <v>108</v>
      </c>
      <c r="S74" s="19" t="n">
        <f>1215.63</f>
        <v>1215.63</v>
      </c>
      <c r="T74" s="20" t="str">
        <f>"－"</f>
        <v>－</v>
      </c>
      <c r="U74" s="20"/>
      <c r="V74" s="20" t="str">
        <f>"－"</f>
        <v>－</v>
      </c>
      <c r="W74" s="20"/>
      <c r="X74" s="17"/>
      <c r="Y74" s="21" t="n">
        <f>1</f>
        <v>1.0</v>
      </c>
      <c r="Z74" s="22" t="str">
        <f>"－"</f>
        <v>－</v>
      </c>
    </row>
    <row r="75">
      <c r="A75" s="14" t="s">
        <v>40</v>
      </c>
      <c r="B75" s="15" t="s">
        <v>293</v>
      </c>
      <c r="C75" s="15" t="s">
        <v>294</v>
      </c>
      <c r="D75" s="15" t="s">
        <v>43</v>
      </c>
      <c r="E75" s="16" t="s">
        <v>295</v>
      </c>
      <c r="F75" s="16" t="s">
        <v>296</v>
      </c>
      <c r="G75" s="17" t="s">
        <v>46</v>
      </c>
      <c r="H75" s="18" t="s">
        <v>297</v>
      </c>
      <c r="I75" s="17" t="s">
        <v>76</v>
      </c>
      <c r="J75" s="18" t="s">
        <v>298</v>
      </c>
      <c r="K75" s="17" t="s">
        <v>76</v>
      </c>
      <c r="L75" s="18" t="s">
        <v>299</v>
      </c>
      <c r="M75" s="17" t="s">
        <v>46</v>
      </c>
      <c r="N75" s="18" t="s">
        <v>300</v>
      </c>
      <c r="O75" s="17" t="s">
        <v>46</v>
      </c>
      <c r="P75" s="18" t="s">
        <v>301</v>
      </c>
      <c r="Q75" s="17" t="s">
        <v>48</v>
      </c>
      <c r="R75" s="18" t="s">
        <v>302</v>
      </c>
      <c r="S75" s="19" t="n">
        <f>29036.68</f>
        <v>29036.68</v>
      </c>
      <c r="T75" s="20" t="n">
        <f>28853</f>
        <v>28853.0</v>
      </c>
      <c r="U75" s="20" t="n">
        <v>2363.0</v>
      </c>
      <c r="V75" s="20" t="n">
        <f>82107202000</f>
        <v>8.2107202E10</v>
      </c>
      <c r="W75" s="20" t="n">
        <v>6.7909703E9</v>
      </c>
      <c r="X75" s="17"/>
      <c r="Y75" s="21" t="n">
        <f>999</f>
        <v>999.0</v>
      </c>
      <c r="Z75" s="22" t="n">
        <f>19</f>
        <v>19.0</v>
      </c>
    </row>
    <row r="76">
      <c r="A76" s="14" t="s">
        <v>40</v>
      </c>
      <c r="B76" s="15" t="s">
        <v>293</v>
      </c>
      <c r="C76" s="15" t="s">
        <v>294</v>
      </c>
      <c r="D76" s="15" t="s">
        <v>54</v>
      </c>
      <c r="E76" s="16" t="s">
        <v>303</v>
      </c>
      <c r="F76" s="16" t="s">
        <v>304</v>
      </c>
      <c r="G76" s="17" t="s">
        <v>46</v>
      </c>
      <c r="H76" s="18" t="s">
        <v>305</v>
      </c>
      <c r="I76" s="17" t="s">
        <v>48</v>
      </c>
      <c r="J76" s="18" t="s">
        <v>306</v>
      </c>
      <c r="K76" s="17"/>
      <c r="L76" s="18"/>
      <c r="M76" s="17" t="s">
        <v>46</v>
      </c>
      <c r="N76" s="18" t="s">
        <v>307</v>
      </c>
      <c r="O76" s="17"/>
      <c r="P76" s="18"/>
      <c r="Q76" s="17" t="s">
        <v>48</v>
      </c>
      <c r="R76" s="18" t="s">
        <v>308</v>
      </c>
      <c r="S76" s="19" t="n">
        <f>28956.37</f>
        <v>28956.37</v>
      </c>
      <c r="T76" s="20" t="n">
        <f>121</f>
        <v>121.0</v>
      </c>
      <c r="U76" s="20"/>
      <c r="V76" s="20" t="n">
        <f>353154400</f>
        <v>3.531544E8</v>
      </c>
      <c r="W76" s="20"/>
      <c r="X76" s="17"/>
      <c r="Y76" s="21" t="n">
        <f>61</f>
        <v>61.0</v>
      </c>
      <c r="Z76" s="22" t="n">
        <f>18</f>
        <v>18.0</v>
      </c>
    </row>
    <row r="77">
      <c r="A77" s="14" t="s">
        <v>40</v>
      </c>
      <c r="B77" s="15" t="s">
        <v>293</v>
      </c>
      <c r="C77" s="15" t="s">
        <v>294</v>
      </c>
      <c r="D77" s="15" t="s">
        <v>62</v>
      </c>
      <c r="E77" s="16" t="s">
        <v>309</v>
      </c>
      <c r="F77" s="16" t="s">
        <v>310</v>
      </c>
      <c r="G77" s="17"/>
      <c r="H77" s="18" t="s">
        <v>108</v>
      </c>
      <c r="I77" s="17"/>
      <c r="J77" s="18" t="s">
        <v>108</v>
      </c>
      <c r="K77" s="17"/>
      <c r="L77" s="18"/>
      <c r="M77" s="17"/>
      <c r="N77" s="18" t="s">
        <v>108</v>
      </c>
      <c r="O77" s="17"/>
      <c r="P77" s="18"/>
      <c r="Q77" s="17"/>
      <c r="R77" s="18" t="s">
        <v>108</v>
      </c>
      <c r="S77" s="19" t="n">
        <f>29200.68</f>
        <v>29200.68</v>
      </c>
      <c r="T77" s="20" t="str">
        <f>"－"</f>
        <v>－</v>
      </c>
      <c r="U77" s="20"/>
      <c r="V77" s="20" t="str">
        <f>"－"</f>
        <v>－</v>
      </c>
      <c r="W77" s="20"/>
      <c r="X77" s="17"/>
      <c r="Y77" s="21" t="str">
        <f>"－"</f>
        <v>－</v>
      </c>
      <c r="Z77" s="22" t="str">
        <f>"－"</f>
        <v>－</v>
      </c>
    </row>
    <row r="78">
      <c r="A78" s="14" t="s">
        <v>40</v>
      </c>
      <c r="B78" s="15" t="s">
        <v>293</v>
      </c>
      <c r="C78" s="15" t="s">
        <v>294</v>
      </c>
      <c r="D78" s="15" t="s">
        <v>71</v>
      </c>
      <c r="E78" s="16" t="s">
        <v>311</v>
      </c>
      <c r="F78" s="16" t="s">
        <v>312</v>
      </c>
      <c r="G78" s="17"/>
      <c r="H78" s="18" t="s">
        <v>108</v>
      </c>
      <c r="I78" s="17"/>
      <c r="J78" s="18" t="s">
        <v>108</v>
      </c>
      <c r="K78" s="17"/>
      <c r="L78" s="18"/>
      <c r="M78" s="17"/>
      <c r="N78" s="18" t="s">
        <v>108</v>
      </c>
      <c r="O78" s="17"/>
      <c r="P78" s="18"/>
      <c r="Q78" s="17"/>
      <c r="R78" s="18" t="s">
        <v>108</v>
      </c>
      <c r="S78" s="19" t="n">
        <f>29266.68</f>
        <v>29266.68</v>
      </c>
      <c r="T78" s="20" t="str">
        <f>"－"</f>
        <v>－</v>
      </c>
      <c r="U78" s="20"/>
      <c r="V78" s="20" t="str">
        <f>"－"</f>
        <v>－</v>
      </c>
      <c r="W78" s="20"/>
      <c r="X78" s="17"/>
      <c r="Y78" s="21" t="str">
        <f>"－"</f>
        <v>－</v>
      </c>
      <c r="Z78" s="22" t="str">
        <f>"－"</f>
        <v>－</v>
      </c>
    </row>
    <row r="79">
      <c r="A79" s="14" t="s">
        <v>40</v>
      </c>
      <c r="B79" s="15" t="s">
        <v>313</v>
      </c>
      <c r="C79" s="15" t="s">
        <v>314</v>
      </c>
      <c r="D79" s="15" t="s">
        <v>40</v>
      </c>
      <c r="E79" s="16" t="s">
        <v>315</v>
      </c>
      <c r="F79" s="16" t="s">
        <v>316</v>
      </c>
      <c r="G79" s="17" t="s">
        <v>74</v>
      </c>
      <c r="H79" s="18" t="s">
        <v>317</v>
      </c>
      <c r="I79" s="17" t="s">
        <v>155</v>
      </c>
      <c r="J79" s="18" t="s">
        <v>318</v>
      </c>
      <c r="K79" s="17"/>
      <c r="L79" s="18"/>
      <c r="M79" s="17" t="s">
        <v>74</v>
      </c>
      <c r="N79" s="18" t="s">
        <v>319</v>
      </c>
      <c r="O79" s="17"/>
      <c r="P79" s="18"/>
      <c r="Q79" s="17" t="s">
        <v>155</v>
      </c>
      <c r="R79" s="18" t="s">
        <v>320</v>
      </c>
      <c r="S79" s="19" t="n">
        <f>13125.73</f>
        <v>13125.73</v>
      </c>
      <c r="T79" s="20" t="n">
        <f>20</f>
        <v>20.0</v>
      </c>
      <c r="U79" s="20"/>
      <c r="V79" s="20" t="n">
        <f>25983500</f>
        <v>2.59835E7</v>
      </c>
      <c r="W79" s="20"/>
      <c r="X79" s="17" t="s">
        <v>161</v>
      </c>
      <c r="Y79" s="21" t="str">
        <f>"－"</f>
        <v>－</v>
      </c>
      <c r="Z79" s="22" t="n">
        <f>2</f>
        <v>2.0</v>
      </c>
    </row>
    <row r="80">
      <c r="A80" s="14" t="s">
        <v>40</v>
      </c>
      <c r="B80" s="15" t="s">
        <v>313</v>
      </c>
      <c r="C80" s="15" t="s">
        <v>314</v>
      </c>
      <c r="D80" s="15" t="s">
        <v>43</v>
      </c>
      <c r="E80" s="16" t="s">
        <v>321</v>
      </c>
      <c r="F80" s="16" t="s">
        <v>322</v>
      </c>
      <c r="G80" s="17" t="s">
        <v>76</v>
      </c>
      <c r="H80" s="18" t="s">
        <v>323</v>
      </c>
      <c r="I80" s="17" t="s">
        <v>48</v>
      </c>
      <c r="J80" s="18" t="s">
        <v>324</v>
      </c>
      <c r="K80" s="17"/>
      <c r="L80" s="18"/>
      <c r="M80" s="17" t="s">
        <v>76</v>
      </c>
      <c r="N80" s="18" t="s">
        <v>325</v>
      </c>
      <c r="O80" s="17"/>
      <c r="P80" s="18"/>
      <c r="Q80" s="17" t="s">
        <v>48</v>
      </c>
      <c r="R80" s="18" t="s">
        <v>326</v>
      </c>
      <c r="S80" s="19" t="n">
        <f>13474.53</f>
        <v>13474.53</v>
      </c>
      <c r="T80" s="20" t="n">
        <f>20</f>
        <v>20.0</v>
      </c>
      <c r="U80" s="20"/>
      <c r="V80" s="20" t="n">
        <f>27662000</f>
        <v>2.7662E7</v>
      </c>
      <c r="W80" s="20"/>
      <c r="X80" s="17"/>
      <c r="Y80" s="21" t="str">
        <f>"－"</f>
        <v>－</v>
      </c>
      <c r="Z80" s="22" t="n">
        <f>2</f>
        <v>2.0</v>
      </c>
    </row>
    <row r="81">
      <c r="A81" s="14" t="s">
        <v>40</v>
      </c>
      <c r="B81" s="15" t="s">
        <v>313</v>
      </c>
      <c r="C81" s="15" t="s">
        <v>314</v>
      </c>
      <c r="D81" s="15" t="s">
        <v>165</v>
      </c>
      <c r="E81" s="16" t="s">
        <v>327</v>
      </c>
      <c r="F81" s="16" t="s">
        <v>328</v>
      </c>
      <c r="G81" s="17"/>
      <c r="H81" s="18" t="s">
        <v>108</v>
      </c>
      <c r="I81" s="17"/>
      <c r="J81" s="18" t="s">
        <v>108</v>
      </c>
      <c r="K81" s="17"/>
      <c r="L81" s="18"/>
      <c r="M81" s="17"/>
      <c r="N81" s="18" t="s">
        <v>108</v>
      </c>
      <c r="O81" s="17"/>
      <c r="P81" s="18"/>
      <c r="Q81" s="17"/>
      <c r="R81" s="18" t="s">
        <v>108</v>
      </c>
      <c r="S81" s="19" t="n">
        <f>13768.5</f>
        <v>13768.5</v>
      </c>
      <c r="T81" s="20" t="str">
        <f>"－"</f>
        <v>－</v>
      </c>
      <c r="U81" s="20"/>
      <c r="V81" s="20" t="str">
        <f>"－"</f>
        <v>－</v>
      </c>
      <c r="W81" s="20"/>
      <c r="X81" s="17"/>
      <c r="Y81" s="21" t="str">
        <f>"－"</f>
        <v>－</v>
      </c>
      <c r="Z81" s="22" t="str">
        <f>"－"</f>
        <v>－</v>
      </c>
    </row>
    <row r="82">
      <c r="A82" s="14" t="s">
        <v>40</v>
      </c>
      <c r="B82" s="15" t="s">
        <v>313</v>
      </c>
      <c r="C82" s="15" t="s">
        <v>314</v>
      </c>
      <c r="D82" s="15" t="s">
        <v>54</v>
      </c>
      <c r="E82" s="16" t="s">
        <v>329</v>
      </c>
      <c r="F82" s="16" t="s">
        <v>330</v>
      </c>
      <c r="G82" s="17"/>
      <c r="H82" s="18" t="s">
        <v>108</v>
      </c>
      <c r="I82" s="17"/>
      <c r="J82" s="18" t="s">
        <v>108</v>
      </c>
      <c r="K82" s="17"/>
      <c r="L82" s="18"/>
      <c r="M82" s="17"/>
      <c r="N82" s="18" t="s">
        <v>108</v>
      </c>
      <c r="O82" s="17"/>
      <c r="P82" s="18"/>
      <c r="Q82" s="17"/>
      <c r="R82" s="18" t="s">
        <v>108</v>
      </c>
      <c r="S82" s="19" t="n">
        <f>13474.53</f>
        <v>13474.53</v>
      </c>
      <c r="T82" s="20" t="str">
        <f>"－"</f>
        <v>－</v>
      </c>
      <c r="U82" s="20"/>
      <c r="V82" s="20" t="str">
        <f>"－"</f>
        <v>－</v>
      </c>
      <c r="W82" s="20"/>
      <c r="X82" s="17"/>
      <c r="Y82" s="21" t="str">
        <f>"－"</f>
        <v>－</v>
      </c>
      <c r="Z82" s="22" t="str">
        <f>"－"</f>
        <v>－</v>
      </c>
    </row>
    <row r="83">
      <c r="A83" s="14" t="s">
        <v>40</v>
      </c>
      <c r="B83" s="15" t="s">
        <v>313</v>
      </c>
      <c r="C83" s="15" t="s">
        <v>314</v>
      </c>
      <c r="D83" s="15" t="s">
        <v>62</v>
      </c>
      <c r="E83" s="16" t="s">
        <v>331</v>
      </c>
      <c r="F83" s="16" t="s">
        <v>332</v>
      </c>
      <c r="G83" s="17"/>
      <c r="H83" s="18" t="s">
        <v>108</v>
      </c>
      <c r="I83" s="17"/>
      <c r="J83" s="18" t="s">
        <v>108</v>
      </c>
      <c r="K83" s="17"/>
      <c r="L83" s="18"/>
      <c r="M83" s="17"/>
      <c r="N83" s="18" t="s">
        <v>108</v>
      </c>
      <c r="O83" s="17"/>
      <c r="P83" s="18"/>
      <c r="Q83" s="17"/>
      <c r="R83" s="18" t="s">
        <v>108</v>
      </c>
      <c r="S83" s="19" t="n">
        <f>13474.53</f>
        <v>13474.53</v>
      </c>
      <c r="T83" s="20" t="str">
        <f>"－"</f>
        <v>－</v>
      </c>
      <c r="U83" s="20"/>
      <c r="V83" s="20" t="str">
        <f>"－"</f>
        <v>－</v>
      </c>
      <c r="W83" s="20"/>
      <c r="X83" s="17"/>
      <c r="Y83" s="21" t="str">
        <f>"－"</f>
        <v>－</v>
      </c>
      <c r="Z83" s="22" t="str">
        <f>"－"</f>
        <v>－</v>
      </c>
    </row>
    <row r="84">
      <c r="A84" s="14" t="s">
        <v>40</v>
      </c>
      <c r="B84" s="15" t="s">
        <v>313</v>
      </c>
      <c r="C84" s="15" t="s">
        <v>314</v>
      </c>
      <c r="D84" s="15" t="s">
        <v>71</v>
      </c>
      <c r="E84" s="16" t="s">
        <v>333</v>
      </c>
      <c r="F84" s="16" t="s">
        <v>334</v>
      </c>
      <c r="G84" s="17"/>
      <c r="H84" s="18" t="s">
        <v>108</v>
      </c>
      <c r="I84" s="17"/>
      <c r="J84" s="18" t="s">
        <v>108</v>
      </c>
      <c r="K84" s="17"/>
      <c r="L84" s="18"/>
      <c r="M84" s="17"/>
      <c r="N84" s="18" t="s">
        <v>108</v>
      </c>
      <c r="O84" s="17"/>
      <c r="P84" s="18"/>
      <c r="Q84" s="17"/>
      <c r="R84" s="18" t="s">
        <v>108</v>
      </c>
      <c r="S84" s="19" t="n">
        <f>13474.53</f>
        <v>13474.53</v>
      </c>
      <c r="T84" s="20" t="str">
        <f>"－"</f>
        <v>－</v>
      </c>
      <c r="U84" s="20"/>
      <c r="V84" s="20" t="str">
        <f>"－"</f>
        <v>－</v>
      </c>
      <c r="W84" s="20"/>
      <c r="X84" s="17"/>
      <c r="Y84" s="21" t="str">
        <f>"－"</f>
        <v>－</v>
      </c>
      <c r="Z84" s="22" t="str">
        <f>"－"</f>
        <v>－</v>
      </c>
    </row>
    <row r="85">
      <c r="A85" s="14" t="s">
        <v>40</v>
      </c>
      <c r="B85" s="15" t="s">
        <v>335</v>
      </c>
      <c r="C85" s="15" t="s">
        <v>336</v>
      </c>
      <c r="D85" s="15" t="s">
        <v>40</v>
      </c>
      <c r="E85" s="16" t="s">
        <v>337</v>
      </c>
      <c r="F85" s="16" t="s">
        <v>338</v>
      </c>
      <c r="G85" s="17"/>
      <c r="H85" s="18" t="s">
        <v>108</v>
      </c>
      <c r="I85" s="17"/>
      <c r="J85" s="18" t="s">
        <v>108</v>
      </c>
      <c r="K85" s="17"/>
      <c r="L85" s="18"/>
      <c r="M85" s="17"/>
      <c r="N85" s="18" t="s">
        <v>108</v>
      </c>
      <c r="O85" s="17"/>
      <c r="P85" s="18"/>
      <c r="Q85" s="17"/>
      <c r="R85" s="18" t="s">
        <v>108</v>
      </c>
      <c r="S85" s="19" t="n">
        <f>20706.11</f>
        <v>20706.11</v>
      </c>
      <c r="T85" s="20" t="str">
        <f>"－"</f>
        <v>－</v>
      </c>
      <c r="U85" s="20"/>
      <c r="V85" s="20" t="str">
        <f>"－"</f>
        <v>－</v>
      </c>
      <c r="W85" s="20"/>
      <c r="X85" s="17" t="s">
        <v>161</v>
      </c>
      <c r="Y85" s="21" t="str">
        <f>"－"</f>
        <v>－</v>
      </c>
      <c r="Z85" s="22" t="str">
        <f>"－"</f>
        <v>－</v>
      </c>
    </row>
    <row r="86">
      <c r="A86" s="14" t="s">
        <v>40</v>
      </c>
      <c r="B86" s="15" t="s">
        <v>335</v>
      </c>
      <c r="C86" s="15" t="s">
        <v>336</v>
      </c>
      <c r="D86" s="15" t="s">
        <v>43</v>
      </c>
      <c r="E86" s="16" t="s">
        <v>339</v>
      </c>
      <c r="F86" s="16" t="s">
        <v>340</v>
      </c>
      <c r="G86" s="17"/>
      <c r="H86" s="18" t="s">
        <v>108</v>
      </c>
      <c r="I86" s="17"/>
      <c r="J86" s="18" t="s">
        <v>108</v>
      </c>
      <c r="K86" s="17"/>
      <c r="L86" s="18"/>
      <c r="M86" s="17"/>
      <c r="N86" s="18" t="s">
        <v>108</v>
      </c>
      <c r="O86" s="17"/>
      <c r="P86" s="18"/>
      <c r="Q86" s="17"/>
      <c r="R86" s="18" t="s">
        <v>108</v>
      </c>
      <c r="S86" s="19" t="n">
        <f>20715.53</f>
        <v>20715.53</v>
      </c>
      <c r="T86" s="20" t="str">
        <f>"－"</f>
        <v>－</v>
      </c>
      <c r="U86" s="20"/>
      <c r="V86" s="20" t="str">
        <f>"－"</f>
        <v>－</v>
      </c>
      <c r="W86" s="20"/>
      <c r="X86" s="17"/>
      <c r="Y86" s="21" t="str">
        <f>"－"</f>
        <v>－</v>
      </c>
      <c r="Z86" s="22" t="str">
        <f>"－"</f>
        <v>－</v>
      </c>
    </row>
    <row r="87">
      <c r="A87" s="14" t="s">
        <v>40</v>
      </c>
      <c r="B87" s="15" t="s">
        <v>335</v>
      </c>
      <c r="C87" s="15" t="s">
        <v>336</v>
      </c>
      <c r="D87" s="15" t="s">
        <v>165</v>
      </c>
      <c r="E87" s="16" t="s">
        <v>341</v>
      </c>
      <c r="F87" s="16" t="s">
        <v>342</v>
      </c>
      <c r="G87" s="17"/>
      <c r="H87" s="18" t="s">
        <v>108</v>
      </c>
      <c r="I87" s="17"/>
      <c r="J87" s="18" t="s">
        <v>108</v>
      </c>
      <c r="K87" s="17"/>
      <c r="L87" s="18"/>
      <c r="M87" s="17"/>
      <c r="N87" s="18" t="s">
        <v>108</v>
      </c>
      <c r="O87" s="17"/>
      <c r="P87" s="18"/>
      <c r="Q87" s="17"/>
      <c r="R87" s="18" t="s">
        <v>108</v>
      </c>
      <c r="S87" s="19" t="n">
        <f>20885</f>
        <v>20885.0</v>
      </c>
      <c r="T87" s="20" t="str">
        <f>"－"</f>
        <v>－</v>
      </c>
      <c r="U87" s="20"/>
      <c r="V87" s="20" t="str">
        <f>"－"</f>
        <v>－</v>
      </c>
      <c r="W87" s="20"/>
      <c r="X87" s="17"/>
      <c r="Y87" s="21" t="str">
        <f>"－"</f>
        <v>－</v>
      </c>
      <c r="Z87" s="22" t="str">
        <f>"－"</f>
        <v>－</v>
      </c>
    </row>
    <row r="88">
      <c r="A88" s="14" t="s">
        <v>40</v>
      </c>
      <c r="B88" s="15" t="s">
        <v>335</v>
      </c>
      <c r="C88" s="15" t="s">
        <v>336</v>
      </c>
      <c r="D88" s="15" t="s">
        <v>54</v>
      </c>
      <c r="E88" s="16" t="s">
        <v>343</v>
      </c>
      <c r="F88" s="16" t="s">
        <v>344</v>
      </c>
      <c r="G88" s="17"/>
      <c r="H88" s="18" t="s">
        <v>108</v>
      </c>
      <c r="I88" s="17"/>
      <c r="J88" s="18" t="s">
        <v>108</v>
      </c>
      <c r="K88" s="17"/>
      <c r="L88" s="18"/>
      <c r="M88" s="17"/>
      <c r="N88" s="18" t="s">
        <v>108</v>
      </c>
      <c r="O88" s="17"/>
      <c r="P88" s="18"/>
      <c r="Q88" s="17"/>
      <c r="R88" s="18" t="s">
        <v>108</v>
      </c>
      <c r="S88" s="19" t="n">
        <f>20715.53</f>
        <v>20715.53</v>
      </c>
      <c r="T88" s="20" t="str">
        <f>"－"</f>
        <v>－</v>
      </c>
      <c r="U88" s="20"/>
      <c r="V88" s="20" t="str">
        <f>"－"</f>
        <v>－</v>
      </c>
      <c r="W88" s="20"/>
      <c r="X88" s="17"/>
      <c r="Y88" s="21" t="str">
        <f>"－"</f>
        <v>－</v>
      </c>
      <c r="Z88" s="22" t="str">
        <f>"－"</f>
        <v>－</v>
      </c>
    </row>
    <row r="89">
      <c r="A89" s="14" t="s">
        <v>40</v>
      </c>
      <c r="B89" s="15" t="s">
        <v>335</v>
      </c>
      <c r="C89" s="15" t="s">
        <v>336</v>
      </c>
      <c r="D89" s="15" t="s">
        <v>62</v>
      </c>
      <c r="E89" s="16" t="s">
        <v>345</v>
      </c>
      <c r="F89" s="16" t="s">
        <v>346</v>
      </c>
      <c r="G89" s="17"/>
      <c r="H89" s="18" t="s">
        <v>108</v>
      </c>
      <c r="I89" s="17"/>
      <c r="J89" s="18" t="s">
        <v>108</v>
      </c>
      <c r="K89" s="17"/>
      <c r="L89" s="18"/>
      <c r="M89" s="17"/>
      <c r="N89" s="18" t="s">
        <v>108</v>
      </c>
      <c r="O89" s="17"/>
      <c r="P89" s="18"/>
      <c r="Q89" s="17"/>
      <c r="R89" s="18" t="s">
        <v>108</v>
      </c>
      <c r="S89" s="19" t="n">
        <f>20715.53</f>
        <v>20715.53</v>
      </c>
      <c r="T89" s="20" t="str">
        <f>"－"</f>
        <v>－</v>
      </c>
      <c r="U89" s="20"/>
      <c r="V89" s="20" t="str">
        <f>"－"</f>
        <v>－</v>
      </c>
      <c r="W89" s="20"/>
      <c r="X89" s="17"/>
      <c r="Y89" s="21" t="str">
        <f>"－"</f>
        <v>－</v>
      </c>
      <c r="Z89" s="22" t="str">
        <f>"－"</f>
        <v>－</v>
      </c>
    </row>
    <row r="90">
      <c r="A90" s="14" t="s">
        <v>40</v>
      </c>
      <c r="B90" s="15" t="s">
        <v>347</v>
      </c>
      <c r="C90" s="15" t="s">
        <v>348</v>
      </c>
      <c r="D90" s="15" t="s">
        <v>43</v>
      </c>
      <c r="E90" s="16" t="s">
        <v>349</v>
      </c>
      <c r="F90" s="16" t="s">
        <v>350</v>
      </c>
      <c r="G90" s="17"/>
      <c r="H90" s="18" t="s">
        <v>108</v>
      </c>
      <c r="I90" s="17"/>
      <c r="J90" s="18" t="s">
        <v>108</v>
      </c>
      <c r="K90" s="17"/>
      <c r="L90" s="18"/>
      <c r="M90" s="17"/>
      <c r="N90" s="18" t="s">
        <v>108</v>
      </c>
      <c r="O90" s="17"/>
      <c r="P90" s="18"/>
      <c r="Q90" s="17"/>
      <c r="R90" s="18" t="s">
        <v>108</v>
      </c>
      <c r="S90" s="19" t="n">
        <f>410.49</f>
        <v>410.49</v>
      </c>
      <c r="T90" s="20" t="str">
        <f>"－"</f>
        <v>－</v>
      </c>
      <c r="U90" s="20"/>
      <c r="V90" s="20" t="str">
        <f>"－"</f>
        <v>－</v>
      </c>
      <c r="W90" s="20"/>
      <c r="X90" s="17"/>
      <c r="Y90" s="21" t="n">
        <f>53</f>
        <v>53.0</v>
      </c>
      <c r="Z90" s="22" t="str">
        <f>"－"</f>
        <v>－</v>
      </c>
    </row>
    <row r="91">
      <c r="A91" s="14" t="s">
        <v>40</v>
      </c>
      <c r="B91" s="15" t="s">
        <v>347</v>
      </c>
      <c r="C91" s="15" t="s">
        <v>348</v>
      </c>
      <c r="D91" s="15" t="s">
        <v>78</v>
      </c>
      <c r="E91" s="16" t="s">
        <v>351</v>
      </c>
      <c r="F91" s="16" t="s">
        <v>352</v>
      </c>
      <c r="G91" s="17"/>
      <c r="H91" s="18" t="s">
        <v>108</v>
      </c>
      <c r="I91" s="17"/>
      <c r="J91" s="18" t="s">
        <v>108</v>
      </c>
      <c r="K91" s="17"/>
      <c r="L91" s="18"/>
      <c r="M91" s="17"/>
      <c r="N91" s="18" t="s">
        <v>108</v>
      </c>
      <c r="O91" s="17"/>
      <c r="P91" s="18"/>
      <c r="Q91" s="17"/>
      <c r="R91" s="18" t="s">
        <v>108</v>
      </c>
      <c r="S91" s="19" t="n">
        <f>414.67</f>
        <v>414.67</v>
      </c>
      <c r="T91" s="20" t="str">
        <f>"－"</f>
        <v>－</v>
      </c>
      <c r="U91" s="20"/>
      <c r="V91" s="20" t="str">
        <f>"－"</f>
        <v>－</v>
      </c>
      <c r="W91" s="20"/>
      <c r="X91" s="17"/>
      <c r="Y91" s="21" t="n">
        <f>30267</f>
        <v>30267.0</v>
      </c>
      <c r="Z91" s="22" t="str">
        <f>"－"</f>
        <v>－</v>
      </c>
    </row>
    <row r="92">
      <c r="A92" s="14" t="s">
        <v>40</v>
      </c>
      <c r="B92" s="15" t="s">
        <v>347</v>
      </c>
      <c r="C92" s="15" t="s">
        <v>348</v>
      </c>
      <c r="D92" s="15" t="s">
        <v>105</v>
      </c>
      <c r="E92" s="16" t="s">
        <v>353</v>
      </c>
      <c r="F92" s="16" t="s">
        <v>354</v>
      </c>
      <c r="G92" s="17"/>
      <c r="H92" s="18" t="s">
        <v>108</v>
      </c>
      <c r="I92" s="17"/>
      <c r="J92" s="18" t="s">
        <v>108</v>
      </c>
      <c r="K92" s="17"/>
      <c r="L92" s="18"/>
      <c r="M92" s="17"/>
      <c r="N92" s="18" t="s">
        <v>108</v>
      </c>
      <c r="O92" s="17"/>
      <c r="P92" s="18"/>
      <c r="Q92" s="17"/>
      <c r="R92" s="18" t="s">
        <v>108</v>
      </c>
      <c r="S92" s="19" t="n">
        <f>436.54</f>
        <v>436.54</v>
      </c>
      <c r="T92" s="20" t="str">
        <f>"－"</f>
        <v>－</v>
      </c>
      <c r="U92" s="20"/>
      <c r="V92" s="20" t="str">
        <f>"－"</f>
        <v>－</v>
      </c>
      <c r="W92" s="20"/>
      <c r="X92" s="17"/>
      <c r="Y92" s="21" t="str">
        <f>"－"</f>
        <v>－</v>
      </c>
      <c r="Z92" s="22" t="str">
        <f>"－"</f>
        <v>－</v>
      </c>
    </row>
    <row r="93">
      <c r="A93" s="14" t="s">
        <v>40</v>
      </c>
      <c r="B93" s="15" t="s">
        <v>347</v>
      </c>
      <c r="C93" s="15" t="s">
        <v>348</v>
      </c>
      <c r="D93" s="15" t="s">
        <v>120</v>
      </c>
      <c r="E93" s="16" t="s">
        <v>355</v>
      </c>
      <c r="F93" s="16" t="s">
        <v>356</v>
      </c>
      <c r="G93" s="17"/>
      <c r="H93" s="18" t="s">
        <v>108</v>
      </c>
      <c r="I93" s="17"/>
      <c r="J93" s="18" t="s">
        <v>108</v>
      </c>
      <c r="K93" s="17"/>
      <c r="L93" s="18"/>
      <c r="M93" s="17"/>
      <c r="N93" s="18" t="s">
        <v>108</v>
      </c>
      <c r="O93" s="17"/>
      <c r="P93" s="18"/>
      <c r="Q93" s="17"/>
      <c r="R93" s="18" t="s">
        <v>108</v>
      </c>
      <c r="S93" s="19" t="n">
        <f>442.97</f>
        <v>442.97</v>
      </c>
      <c r="T93" s="20" t="str">
        <f>"－"</f>
        <v>－</v>
      </c>
      <c r="U93" s="20"/>
      <c r="V93" s="20" t="str">
        <f>"－"</f>
        <v>－</v>
      </c>
      <c r="W93" s="20"/>
      <c r="X93" s="17"/>
      <c r="Y93" s="21" t="str">
        <f>"－"</f>
        <v>－</v>
      </c>
      <c r="Z93" s="22" t="str">
        <f>"－"</f>
        <v>－</v>
      </c>
    </row>
    <row r="94">
      <c r="A94" s="14" t="s">
        <v>40</v>
      </c>
      <c r="B94" s="15" t="s">
        <v>347</v>
      </c>
      <c r="C94" s="15" t="s">
        <v>348</v>
      </c>
      <c r="D94" s="15" t="s">
        <v>130</v>
      </c>
      <c r="E94" s="16" t="s">
        <v>357</v>
      </c>
      <c r="F94" s="16" t="s">
        <v>358</v>
      </c>
      <c r="G94" s="17"/>
      <c r="H94" s="18" t="s">
        <v>108</v>
      </c>
      <c r="I94" s="17"/>
      <c r="J94" s="18" t="s">
        <v>108</v>
      </c>
      <c r="K94" s="17"/>
      <c r="L94" s="18"/>
      <c r="M94" s="17"/>
      <c r="N94" s="18" t="s">
        <v>108</v>
      </c>
      <c r="O94" s="17"/>
      <c r="P94" s="18"/>
      <c r="Q94" s="17"/>
      <c r="R94" s="18" t="s">
        <v>108</v>
      </c>
      <c r="S94" s="19" t="n">
        <f>442.97</f>
        <v>442.97</v>
      </c>
      <c r="T94" s="20" t="str">
        <f>"－"</f>
        <v>－</v>
      </c>
      <c r="U94" s="20"/>
      <c r="V94" s="20" t="str">
        <f>"－"</f>
        <v>－</v>
      </c>
      <c r="W94" s="20"/>
      <c r="X94" s="17"/>
      <c r="Y94" s="21" t="str">
        <f>"－"</f>
        <v>－</v>
      </c>
      <c r="Z94" s="22" t="str">
        <f>"－"</f>
        <v>－</v>
      </c>
    </row>
    <row r="95">
      <c r="A95" s="14" t="s">
        <v>40</v>
      </c>
      <c r="B95" s="15" t="s">
        <v>347</v>
      </c>
      <c r="C95" s="15" t="s">
        <v>348</v>
      </c>
      <c r="D95" s="15" t="s">
        <v>134</v>
      </c>
      <c r="E95" s="16" t="s">
        <v>359</v>
      </c>
      <c r="F95" s="16" t="s">
        <v>360</v>
      </c>
      <c r="G95" s="17"/>
      <c r="H95" s="18" t="s">
        <v>108</v>
      </c>
      <c r="I95" s="17"/>
      <c r="J95" s="18" t="s">
        <v>108</v>
      </c>
      <c r="K95" s="17"/>
      <c r="L95" s="18"/>
      <c r="M95" s="17"/>
      <c r="N95" s="18" t="s">
        <v>108</v>
      </c>
      <c r="O95" s="17"/>
      <c r="P95" s="18"/>
      <c r="Q95" s="17"/>
      <c r="R95" s="18" t="s">
        <v>108</v>
      </c>
      <c r="S95" s="19" t="n">
        <f>442.97</f>
        <v>442.97</v>
      </c>
      <c r="T95" s="20" t="str">
        <f>"－"</f>
        <v>－</v>
      </c>
      <c r="U95" s="20"/>
      <c r="V95" s="20" t="str">
        <f>"－"</f>
        <v>－</v>
      </c>
      <c r="W95" s="20"/>
      <c r="X95" s="17"/>
      <c r="Y95" s="21" t="str">
        <f>"－"</f>
        <v>－</v>
      </c>
      <c r="Z95" s="22" t="str">
        <f>"－"</f>
        <v>－</v>
      </c>
    </row>
    <row r="96">
      <c r="A96" s="14" t="s">
        <v>40</v>
      </c>
      <c r="B96" s="15" t="s">
        <v>347</v>
      </c>
      <c r="C96" s="15" t="s">
        <v>348</v>
      </c>
      <c r="D96" s="15" t="s">
        <v>138</v>
      </c>
      <c r="E96" s="16" t="s">
        <v>361</v>
      </c>
      <c r="F96" s="16" t="s">
        <v>362</v>
      </c>
      <c r="G96" s="17"/>
      <c r="H96" s="18" t="s">
        <v>108</v>
      </c>
      <c r="I96" s="17"/>
      <c r="J96" s="18" t="s">
        <v>108</v>
      </c>
      <c r="K96" s="17"/>
      <c r="L96" s="18"/>
      <c r="M96" s="17"/>
      <c r="N96" s="18" t="s">
        <v>108</v>
      </c>
      <c r="O96" s="17"/>
      <c r="P96" s="18"/>
      <c r="Q96" s="17"/>
      <c r="R96" s="18" t="s">
        <v>108</v>
      </c>
      <c r="S96" s="19" t="n">
        <f>442.97</f>
        <v>442.97</v>
      </c>
      <c r="T96" s="20" t="str">
        <f>"－"</f>
        <v>－</v>
      </c>
      <c r="U96" s="20"/>
      <c r="V96" s="20" t="str">
        <f>"－"</f>
        <v>－</v>
      </c>
      <c r="W96" s="20"/>
      <c r="X96" s="17"/>
      <c r="Y96" s="21" t="str">
        <f>"－"</f>
        <v>－</v>
      </c>
      <c r="Z96" s="22" t="str">
        <f>"－"</f>
        <v>－</v>
      </c>
    </row>
    <row r="97">
      <c r="A97" s="14" t="s">
        <v>40</v>
      </c>
      <c r="B97" s="15" t="s">
        <v>347</v>
      </c>
      <c r="C97" s="15" t="s">
        <v>348</v>
      </c>
      <c r="D97" s="15" t="s">
        <v>144</v>
      </c>
      <c r="E97" s="16" t="s">
        <v>363</v>
      </c>
      <c r="F97" s="16" t="s">
        <v>364</v>
      </c>
      <c r="G97" s="17"/>
      <c r="H97" s="18" t="s">
        <v>108</v>
      </c>
      <c r="I97" s="17"/>
      <c r="J97" s="18" t="s">
        <v>108</v>
      </c>
      <c r="K97" s="17"/>
      <c r="L97" s="18"/>
      <c r="M97" s="17"/>
      <c r="N97" s="18" t="s">
        <v>108</v>
      </c>
      <c r="O97" s="17"/>
      <c r="P97" s="18"/>
      <c r="Q97" s="17"/>
      <c r="R97" s="18" t="s">
        <v>108</v>
      </c>
      <c r="S97" s="19" t="n">
        <f>442.97</f>
        <v>442.97</v>
      </c>
      <c r="T97" s="20" t="str">
        <f>"－"</f>
        <v>－</v>
      </c>
      <c r="U97" s="20"/>
      <c r="V97" s="20" t="str">
        <f>"－"</f>
        <v>－</v>
      </c>
      <c r="W97" s="20"/>
      <c r="X97" s="17"/>
      <c r="Y97" s="21" t="str">
        <f>"－"</f>
        <v>－</v>
      </c>
      <c r="Z97" s="22" t="str">
        <f>"－"</f>
        <v>－</v>
      </c>
    </row>
    <row r="98">
      <c r="A98" s="14" t="s">
        <v>40</v>
      </c>
      <c r="B98" s="15" t="s">
        <v>365</v>
      </c>
      <c r="C98" s="15" t="s">
        <v>366</v>
      </c>
      <c r="D98" s="15" t="s">
        <v>43</v>
      </c>
      <c r="E98" s="16" t="s">
        <v>349</v>
      </c>
      <c r="F98" s="16" t="s">
        <v>350</v>
      </c>
      <c r="G98" s="17"/>
      <c r="H98" s="18" t="s">
        <v>108</v>
      </c>
      <c r="I98" s="17"/>
      <c r="J98" s="18" t="s">
        <v>108</v>
      </c>
      <c r="K98" s="17"/>
      <c r="L98" s="18"/>
      <c r="M98" s="17"/>
      <c r="N98" s="18" t="s">
        <v>108</v>
      </c>
      <c r="O98" s="17"/>
      <c r="P98" s="18"/>
      <c r="Q98" s="17"/>
      <c r="R98" s="18" t="s">
        <v>108</v>
      </c>
      <c r="S98" s="19" t="n">
        <f>35.78</f>
        <v>35.78</v>
      </c>
      <c r="T98" s="20" t="str">
        <f>"－"</f>
        <v>－</v>
      </c>
      <c r="U98" s="20"/>
      <c r="V98" s="20" t="str">
        <f>"－"</f>
        <v>－</v>
      </c>
      <c r="W98" s="20"/>
      <c r="X98" s="17"/>
      <c r="Y98" s="21" t="str">
        <f>"－"</f>
        <v>－</v>
      </c>
      <c r="Z98" s="22" t="str">
        <f>"－"</f>
        <v>－</v>
      </c>
    </row>
    <row r="99">
      <c r="A99" s="14" t="s">
        <v>40</v>
      </c>
      <c r="B99" s="15" t="s">
        <v>365</v>
      </c>
      <c r="C99" s="15" t="s">
        <v>366</v>
      </c>
      <c r="D99" s="15" t="s">
        <v>78</v>
      </c>
      <c r="E99" s="16" t="s">
        <v>351</v>
      </c>
      <c r="F99" s="16" t="s">
        <v>352</v>
      </c>
      <c r="G99" s="17"/>
      <c r="H99" s="18" t="s">
        <v>108</v>
      </c>
      <c r="I99" s="17"/>
      <c r="J99" s="18" t="s">
        <v>108</v>
      </c>
      <c r="K99" s="17"/>
      <c r="L99" s="18"/>
      <c r="M99" s="17"/>
      <c r="N99" s="18" t="s">
        <v>108</v>
      </c>
      <c r="O99" s="17"/>
      <c r="P99" s="18"/>
      <c r="Q99" s="17"/>
      <c r="R99" s="18" t="s">
        <v>108</v>
      </c>
      <c r="S99" s="19" t="n">
        <f>34.64</f>
        <v>34.64</v>
      </c>
      <c r="T99" s="20" t="str">
        <f>"－"</f>
        <v>－</v>
      </c>
      <c r="U99" s="20"/>
      <c r="V99" s="20" t="str">
        <f>"－"</f>
        <v>－</v>
      </c>
      <c r="W99" s="20"/>
      <c r="X99" s="17"/>
      <c r="Y99" s="21" t="str">
        <f>"－"</f>
        <v>－</v>
      </c>
      <c r="Z99" s="22" t="str">
        <f>"－"</f>
        <v>－</v>
      </c>
    </row>
    <row r="100">
      <c r="A100" s="14" t="s">
        <v>40</v>
      </c>
      <c r="B100" s="15" t="s">
        <v>365</v>
      </c>
      <c r="C100" s="15" t="s">
        <v>366</v>
      </c>
      <c r="D100" s="15" t="s">
        <v>105</v>
      </c>
      <c r="E100" s="16" t="s">
        <v>353</v>
      </c>
      <c r="F100" s="16" t="s">
        <v>354</v>
      </c>
      <c r="G100" s="17"/>
      <c r="H100" s="18" t="s">
        <v>108</v>
      </c>
      <c r="I100" s="17"/>
      <c r="J100" s="18" t="s">
        <v>108</v>
      </c>
      <c r="K100" s="17"/>
      <c r="L100" s="18"/>
      <c r="M100" s="17"/>
      <c r="N100" s="18" t="s">
        <v>108</v>
      </c>
      <c r="O100" s="17"/>
      <c r="P100" s="18"/>
      <c r="Q100" s="17"/>
      <c r="R100" s="18" t="s">
        <v>108</v>
      </c>
      <c r="S100" s="19" t="n">
        <f>36.63</f>
        <v>36.63</v>
      </c>
      <c r="T100" s="20" t="str">
        <f>"－"</f>
        <v>－</v>
      </c>
      <c r="U100" s="20"/>
      <c r="V100" s="20" t="str">
        <f>"－"</f>
        <v>－</v>
      </c>
      <c r="W100" s="20"/>
      <c r="X100" s="17"/>
      <c r="Y100" s="21" t="str">
        <f>"－"</f>
        <v>－</v>
      </c>
      <c r="Z100" s="22" t="str">
        <f>"－"</f>
        <v>－</v>
      </c>
    </row>
    <row r="101">
      <c r="A101" s="14" t="s">
        <v>40</v>
      </c>
      <c r="B101" s="15" t="s">
        <v>365</v>
      </c>
      <c r="C101" s="15" t="s">
        <v>366</v>
      </c>
      <c r="D101" s="15" t="s">
        <v>120</v>
      </c>
      <c r="E101" s="16" t="s">
        <v>355</v>
      </c>
      <c r="F101" s="16" t="s">
        <v>356</v>
      </c>
      <c r="G101" s="17"/>
      <c r="H101" s="18" t="s">
        <v>108</v>
      </c>
      <c r="I101" s="17"/>
      <c r="J101" s="18" t="s">
        <v>108</v>
      </c>
      <c r="K101" s="17"/>
      <c r="L101" s="18"/>
      <c r="M101" s="17"/>
      <c r="N101" s="18" t="s">
        <v>108</v>
      </c>
      <c r="O101" s="17"/>
      <c r="P101" s="18"/>
      <c r="Q101" s="17"/>
      <c r="R101" s="18" t="s">
        <v>108</v>
      </c>
      <c r="S101" s="19" t="n">
        <f>36.63</f>
        <v>36.63</v>
      </c>
      <c r="T101" s="20" t="str">
        <f>"－"</f>
        <v>－</v>
      </c>
      <c r="U101" s="20"/>
      <c r="V101" s="20" t="str">
        <f>"－"</f>
        <v>－</v>
      </c>
      <c r="W101" s="20"/>
      <c r="X101" s="17"/>
      <c r="Y101" s="21" t="str">
        <f>"－"</f>
        <v>－</v>
      </c>
      <c r="Z101" s="22" t="str">
        <f>"－"</f>
        <v>－</v>
      </c>
    </row>
    <row r="102">
      <c r="A102" s="14" t="s">
        <v>40</v>
      </c>
      <c r="B102" s="15" t="s">
        <v>365</v>
      </c>
      <c r="C102" s="15" t="s">
        <v>366</v>
      </c>
      <c r="D102" s="15" t="s">
        <v>130</v>
      </c>
      <c r="E102" s="16" t="s">
        <v>357</v>
      </c>
      <c r="F102" s="16" t="s">
        <v>358</v>
      </c>
      <c r="G102" s="17"/>
      <c r="H102" s="18" t="s">
        <v>108</v>
      </c>
      <c r="I102" s="17"/>
      <c r="J102" s="18" t="s">
        <v>108</v>
      </c>
      <c r="K102" s="17"/>
      <c r="L102" s="18"/>
      <c r="M102" s="17"/>
      <c r="N102" s="18" t="s">
        <v>108</v>
      </c>
      <c r="O102" s="17"/>
      <c r="P102" s="18"/>
      <c r="Q102" s="17"/>
      <c r="R102" s="18" t="s">
        <v>108</v>
      </c>
      <c r="S102" s="19" t="n">
        <f>36.63</f>
        <v>36.63</v>
      </c>
      <c r="T102" s="20" t="str">
        <f>"－"</f>
        <v>－</v>
      </c>
      <c r="U102" s="20"/>
      <c r="V102" s="20" t="str">
        <f>"－"</f>
        <v>－</v>
      </c>
      <c r="W102" s="20"/>
      <c r="X102" s="17"/>
      <c r="Y102" s="21" t="str">
        <f>"－"</f>
        <v>－</v>
      </c>
      <c r="Z102" s="22" t="str">
        <f>"－"</f>
        <v>－</v>
      </c>
    </row>
    <row r="103">
      <c r="A103" s="14" t="s">
        <v>40</v>
      </c>
      <c r="B103" s="15" t="s">
        <v>365</v>
      </c>
      <c r="C103" s="15" t="s">
        <v>366</v>
      </c>
      <c r="D103" s="15" t="s">
        <v>134</v>
      </c>
      <c r="E103" s="16" t="s">
        <v>359</v>
      </c>
      <c r="F103" s="16" t="s">
        <v>360</v>
      </c>
      <c r="G103" s="17"/>
      <c r="H103" s="18" t="s">
        <v>108</v>
      </c>
      <c r="I103" s="17"/>
      <c r="J103" s="18" t="s">
        <v>108</v>
      </c>
      <c r="K103" s="17"/>
      <c r="L103" s="18"/>
      <c r="M103" s="17"/>
      <c r="N103" s="18" t="s">
        <v>108</v>
      </c>
      <c r="O103" s="17"/>
      <c r="P103" s="18"/>
      <c r="Q103" s="17"/>
      <c r="R103" s="18" t="s">
        <v>108</v>
      </c>
      <c r="S103" s="19" t="n">
        <f>36.63</f>
        <v>36.63</v>
      </c>
      <c r="T103" s="20" t="str">
        <f>"－"</f>
        <v>－</v>
      </c>
      <c r="U103" s="20"/>
      <c r="V103" s="20" t="str">
        <f>"－"</f>
        <v>－</v>
      </c>
      <c r="W103" s="20"/>
      <c r="X103" s="17"/>
      <c r="Y103" s="21" t="str">
        <f>"－"</f>
        <v>－</v>
      </c>
      <c r="Z103" s="22" t="str">
        <f>"－"</f>
        <v>－</v>
      </c>
    </row>
    <row r="104">
      <c r="A104" s="14" t="s">
        <v>40</v>
      </c>
      <c r="B104" s="15" t="s">
        <v>365</v>
      </c>
      <c r="C104" s="15" t="s">
        <v>366</v>
      </c>
      <c r="D104" s="15" t="s">
        <v>138</v>
      </c>
      <c r="E104" s="16" t="s">
        <v>361</v>
      </c>
      <c r="F104" s="16" t="s">
        <v>362</v>
      </c>
      <c r="G104" s="17"/>
      <c r="H104" s="18" t="s">
        <v>108</v>
      </c>
      <c r="I104" s="17"/>
      <c r="J104" s="18" t="s">
        <v>108</v>
      </c>
      <c r="K104" s="17"/>
      <c r="L104" s="18"/>
      <c r="M104" s="17"/>
      <c r="N104" s="18" t="s">
        <v>108</v>
      </c>
      <c r="O104" s="17"/>
      <c r="P104" s="18"/>
      <c r="Q104" s="17"/>
      <c r="R104" s="18" t="s">
        <v>108</v>
      </c>
      <c r="S104" s="19" t="n">
        <f>36.63</f>
        <v>36.63</v>
      </c>
      <c r="T104" s="20" t="str">
        <f>"－"</f>
        <v>－</v>
      </c>
      <c r="U104" s="20"/>
      <c r="V104" s="20" t="str">
        <f>"－"</f>
        <v>－</v>
      </c>
      <c r="W104" s="20"/>
      <c r="X104" s="17"/>
      <c r="Y104" s="21" t="str">
        <f>"－"</f>
        <v>－</v>
      </c>
      <c r="Z104" s="22" t="str">
        <f>"－"</f>
        <v>－</v>
      </c>
    </row>
    <row r="105">
      <c r="A105" s="14" t="s">
        <v>40</v>
      </c>
      <c r="B105" s="15" t="s">
        <v>365</v>
      </c>
      <c r="C105" s="15" t="s">
        <v>366</v>
      </c>
      <c r="D105" s="15" t="s">
        <v>144</v>
      </c>
      <c r="E105" s="16" t="s">
        <v>363</v>
      </c>
      <c r="F105" s="16" t="s">
        <v>364</v>
      </c>
      <c r="G105" s="17"/>
      <c r="H105" s="18" t="s">
        <v>108</v>
      </c>
      <c r="I105" s="17"/>
      <c r="J105" s="18" t="s">
        <v>108</v>
      </c>
      <c r="K105" s="17"/>
      <c r="L105" s="18"/>
      <c r="M105" s="17"/>
      <c r="N105" s="18" t="s">
        <v>108</v>
      </c>
      <c r="O105" s="17"/>
      <c r="P105" s="18"/>
      <c r="Q105" s="17"/>
      <c r="R105" s="18" t="s">
        <v>108</v>
      </c>
      <c r="S105" s="19" t="n">
        <f>36.63</f>
        <v>36.63</v>
      </c>
      <c r="T105" s="20" t="str">
        <f>"－"</f>
        <v>－</v>
      </c>
      <c r="U105" s="20"/>
      <c r="V105" s="20" t="str">
        <f>"－"</f>
        <v>－</v>
      </c>
      <c r="W105" s="20"/>
      <c r="X105" s="17"/>
      <c r="Y105" s="21" t="str">
        <f>"－"</f>
        <v>－</v>
      </c>
      <c r="Z105" s="22" t="str">
        <f>"－"</f>
        <v>－</v>
      </c>
    </row>
    <row r="106">
      <c r="A106" s="14" t="s">
        <v>40</v>
      </c>
      <c r="B106" s="15" t="s">
        <v>367</v>
      </c>
      <c r="C106" s="15" t="s">
        <v>368</v>
      </c>
      <c r="D106" s="15" t="s">
        <v>43</v>
      </c>
      <c r="E106" s="16" t="s">
        <v>349</v>
      </c>
      <c r="F106" s="16" t="s">
        <v>350</v>
      </c>
      <c r="G106" s="17"/>
      <c r="H106" s="18" t="s">
        <v>108</v>
      </c>
      <c r="I106" s="17"/>
      <c r="J106" s="18" t="s">
        <v>108</v>
      </c>
      <c r="K106" s="17"/>
      <c r="L106" s="18"/>
      <c r="M106" s="17"/>
      <c r="N106" s="18" t="s">
        <v>108</v>
      </c>
      <c r="O106" s="17"/>
      <c r="P106" s="18"/>
      <c r="Q106" s="17"/>
      <c r="R106" s="18" t="s">
        <v>108</v>
      </c>
      <c r="S106" s="19" t="n">
        <f>18.7</f>
        <v>18.7</v>
      </c>
      <c r="T106" s="20" t="str">
        <f>"－"</f>
        <v>－</v>
      </c>
      <c r="U106" s="20"/>
      <c r="V106" s="20" t="str">
        <f>"－"</f>
        <v>－</v>
      </c>
      <c r="W106" s="20"/>
      <c r="X106" s="17"/>
      <c r="Y106" s="21" t="str">
        <f>"－"</f>
        <v>－</v>
      </c>
      <c r="Z106" s="22" t="str">
        <f>"－"</f>
        <v>－</v>
      </c>
    </row>
    <row r="107">
      <c r="A107" s="14" t="s">
        <v>40</v>
      </c>
      <c r="B107" s="15" t="s">
        <v>367</v>
      </c>
      <c r="C107" s="15" t="s">
        <v>368</v>
      </c>
      <c r="D107" s="15" t="s">
        <v>78</v>
      </c>
      <c r="E107" s="16" t="s">
        <v>351</v>
      </c>
      <c r="F107" s="16" t="s">
        <v>352</v>
      </c>
      <c r="G107" s="17"/>
      <c r="H107" s="18" t="s">
        <v>108</v>
      </c>
      <c r="I107" s="17"/>
      <c r="J107" s="18" t="s">
        <v>108</v>
      </c>
      <c r="K107" s="17"/>
      <c r="L107" s="18"/>
      <c r="M107" s="17"/>
      <c r="N107" s="18" t="s">
        <v>108</v>
      </c>
      <c r="O107" s="17"/>
      <c r="P107" s="18"/>
      <c r="Q107" s="17"/>
      <c r="R107" s="18" t="s">
        <v>108</v>
      </c>
      <c r="S107" s="19" t="n">
        <f>18.11</f>
        <v>18.11</v>
      </c>
      <c r="T107" s="20" t="str">
        <f>"－"</f>
        <v>－</v>
      </c>
      <c r="U107" s="20"/>
      <c r="V107" s="20" t="str">
        <f>"－"</f>
        <v>－</v>
      </c>
      <c r="W107" s="20"/>
      <c r="X107" s="17"/>
      <c r="Y107" s="21" t="str">
        <f>"－"</f>
        <v>－</v>
      </c>
      <c r="Z107" s="22" t="str">
        <f>"－"</f>
        <v>－</v>
      </c>
    </row>
    <row r="108">
      <c r="A108" s="14" t="s">
        <v>40</v>
      </c>
      <c r="B108" s="15" t="s">
        <v>367</v>
      </c>
      <c r="C108" s="15" t="s">
        <v>368</v>
      </c>
      <c r="D108" s="15" t="s">
        <v>105</v>
      </c>
      <c r="E108" s="16" t="s">
        <v>353</v>
      </c>
      <c r="F108" s="16" t="s">
        <v>354</v>
      </c>
      <c r="G108" s="17"/>
      <c r="H108" s="18" t="s">
        <v>108</v>
      </c>
      <c r="I108" s="17"/>
      <c r="J108" s="18" t="s">
        <v>108</v>
      </c>
      <c r="K108" s="17"/>
      <c r="L108" s="18"/>
      <c r="M108" s="17"/>
      <c r="N108" s="18" t="s">
        <v>108</v>
      </c>
      <c r="O108" s="17"/>
      <c r="P108" s="18"/>
      <c r="Q108" s="17"/>
      <c r="R108" s="18" t="s">
        <v>108</v>
      </c>
      <c r="S108" s="19" t="n">
        <f>19.15</f>
        <v>19.15</v>
      </c>
      <c r="T108" s="20" t="str">
        <f>"－"</f>
        <v>－</v>
      </c>
      <c r="U108" s="20"/>
      <c r="V108" s="20" t="str">
        <f>"－"</f>
        <v>－</v>
      </c>
      <c r="W108" s="20"/>
      <c r="X108" s="17"/>
      <c r="Y108" s="21" t="str">
        <f>"－"</f>
        <v>－</v>
      </c>
      <c r="Z108" s="22" t="str">
        <f>"－"</f>
        <v>－</v>
      </c>
    </row>
    <row r="109">
      <c r="A109" s="14" t="s">
        <v>40</v>
      </c>
      <c r="B109" s="15" t="s">
        <v>367</v>
      </c>
      <c r="C109" s="15" t="s">
        <v>368</v>
      </c>
      <c r="D109" s="15" t="s">
        <v>120</v>
      </c>
      <c r="E109" s="16" t="s">
        <v>355</v>
      </c>
      <c r="F109" s="16" t="s">
        <v>356</v>
      </c>
      <c r="G109" s="17"/>
      <c r="H109" s="18" t="s">
        <v>108</v>
      </c>
      <c r="I109" s="17"/>
      <c r="J109" s="18" t="s">
        <v>108</v>
      </c>
      <c r="K109" s="17"/>
      <c r="L109" s="18"/>
      <c r="M109" s="17"/>
      <c r="N109" s="18" t="s">
        <v>108</v>
      </c>
      <c r="O109" s="17"/>
      <c r="P109" s="18"/>
      <c r="Q109" s="17"/>
      <c r="R109" s="18" t="s">
        <v>108</v>
      </c>
      <c r="S109" s="19" t="n">
        <f>19.15</f>
        <v>19.15</v>
      </c>
      <c r="T109" s="20" t="str">
        <f>"－"</f>
        <v>－</v>
      </c>
      <c r="U109" s="20"/>
      <c r="V109" s="20" t="str">
        <f>"－"</f>
        <v>－</v>
      </c>
      <c r="W109" s="20"/>
      <c r="X109" s="17"/>
      <c r="Y109" s="21" t="str">
        <f>"－"</f>
        <v>－</v>
      </c>
      <c r="Z109" s="22" t="str">
        <f>"－"</f>
        <v>－</v>
      </c>
    </row>
    <row r="110">
      <c r="A110" s="14" t="s">
        <v>40</v>
      </c>
      <c r="B110" s="15" t="s">
        <v>367</v>
      </c>
      <c r="C110" s="15" t="s">
        <v>368</v>
      </c>
      <c r="D110" s="15" t="s">
        <v>130</v>
      </c>
      <c r="E110" s="16" t="s">
        <v>357</v>
      </c>
      <c r="F110" s="16" t="s">
        <v>358</v>
      </c>
      <c r="G110" s="17"/>
      <c r="H110" s="18" t="s">
        <v>108</v>
      </c>
      <c r="I110" s="17"/>
      <c r="J110" s="18" t="s">
        <v>108</v>
      </c>
      <c r="K110" s="17"/>
      <c r="L110" s="18"/>
      <c r="M110" s="17"/>
      <c r="N110" s="18" t="s">
        <v>108</v>
      </c>
      <c r="O110" s="17"/>
      <c r="P110" s="18"/>
      <c r="Q110" s="17"/>
      <c r="R110" s="18" t="s">
        <v>108</v>
      </c>
      <c r="S110" s="19" t="n">
        <f>19.15</f>
        <v>19.15</v>
      </c>
      <c r="T110" s="20" t="str">
        <f>"－"</f>
        <v>－</v>
      </c>
      <c r="U110" s="20"/>
      <c r="V110" s="20" t="str">
        <f>"－"</f>
        <v>－</v>
      </c>
      <c r="W110" s="20"/>
      <c r="X110" s="17"/>
      <c r="Y110" s="21" t="str">
        <f>"－"</f>
        <v>－</v>
      </c>
      <c r="Z110" s="22" t="str">
        <f>"－"</f>
        <v>－</v>
      </c>
    </row>
    <row r="111">
      <c r="A111" s="14" t="s">
        <v>40</v>
      </c>
      <c r="B111" s="15" t="s">
        <v>367</v>
      </c>
      <c r="C111" s="15" t="s">
        <v>368</v>
      </c>
      <c r="D111" s="15" t="s">
        <v>134</v>
      </c>
      <c r="E111" s="16" t="s">
        <v>359</v>
      </c>
      <c r="F111" s="16" t="s">
        <v>360</v>
      </c>
      <c r="G111" s="17"/>
      <c r="H111" s="18" t="s">
        <v>108</v>
      </c>
      <c r="I111" s="17"/>
      <c r="J111" s="18" t="s">
        <v>108</v>
      </c>
      <c r="K111" s="17"/>
      <c r="L111" s="18"/>
      <c r="M111" s="17"/>
      <c r="N111" s="18" t="s">
        <v>108</v>
      </c>
      <c r="O111" s="17"/>
      <c r="P111" s="18"/>
      <c r="Q111" s="17"/>
      <c r="R111" s="18" t="s">
        <v>108</v>
      </c>
      <c r="S111" s="19" t="n">
        <f>19.15</f>
        <v>19.15</v>
      </c>
      <c r="T111" s="20" t="str">
        <f>"－"</f>
        <v>－</v>
      </c>
      <c r="U111" s="20"/>
      <c r="V111" s="20" t="str">
        <f>"－"</f>
        <v>－</v>
      </c>
      <c r="W111" s="20"/>
      <c r="X111" s="17"/>
      <c r="Y111" s="21" t="str">
        <f>"－"</f>
        <v>－</v>
      </c>
      <c r="Z111" s="22" t="str">
        <f>"－"</f>
        <v>－</v>
      </c>
    </row>
    <row r="112">
      <c r="A112" s="14" t="s">
        <v>40</v>
      </c>
      <c r="B112" s="15" t="s">
        <v>367</v>
      </c>
      <c r="C112" s="15" t="s">
        <v>368</v>
      </c>
      <c r="D112" s="15" t="s">
        <v>138</v>
      </c>
      <c r="E112" s="16" t="s">
        <v>361</v>
      </c>
      <c r="F112" s="16" t="s">
        <v>362</v>
      </c>
      <c r="G112" s="17"/>
      <c r="H112" s="18" t="s">
        <v>108</v>
      </c>
      <c r="I112" s="17"/>
      <c r="J112" s="18" t="s">
        <v>108</v>
      </c>
      <c r="K112" s="17"/>
      <c r="L112" s="18"/>
      <c r="M112" s="17"/>
      <c r="N112" s="18" t="s">
        <v>108</v>
      </c>
      <c r="O112" s="17"/>
      <c r="P112" s="18"/>
      <c r="Q112" s="17"/>
      <c r="R112" s="18" t="s">
        <v>108</v>
      </c>
      <c r="S112" s="19" t="n">
        <f>19.15</f>
        <v>19.15</v>
      </c>
      <c r="T112" s="20" t="str">
        <f>"－"</f>
        <v>－</v>
      </c>
      <c r="U112" s="20"/>
      <c r="V112" s="20" t="str">
        <f>"－"</f>
        <v>－</v>
      </c>
      <c r="W112" s="20"/>
      <c r="X112" s="17"/>
      <c r="Y112" s="21" t="str">
        <f>"－"</f>
        <v>－</v>
      </c>
      <c r="Z112" s="22" t="str">
        <f>"－"</f>
        <v>－</v>
      </c>
    </row>
    <row r="113">
      <c r="A113" s="14" t="s">
        <v>40</v>
      </c>
      <c r="B113" s="15" t="s">
        <v>367</v>
      </c>
      <c r="C113" s="15" t="s">
        <v>368</v>
      </c>
      <c r="D113" s="15" t="s">
        <v>144</v>
      </c>
      <c r="E113" s="16" t="s">
        <v>363</v>
      </c>
      <c r="F113" s="16" t="s">
        <v>364</v>
      </c>
      <c r="G113" s="17"/>
      <c r="H113" s="18" t="s">
        <v>108</v>
      </c>
      <c r="I113" s="17"/>
      <c r="J113" s="18" t="s">
        <v>108</v>
      </c>
      <c r="K113" s="17"/>
      <c r="L113" s="18"/>
      <c r="M113" s="17"/>
      <c r="N113" s="18" t="s">
        <v>108</v>
      </c>
      <c r="O113" s="17"/>
      <c r="P113" s="18"/>
      <c r="Q113" s="17"/>
      <c r="R113" s="18" t="s">
        <v>108</v>
      </c>
      <c r="S113" s="19" t="n">
        <f>19.15</f>
        <v>19.15</v>
      </c>
      <c r="T113" s="20" t="str">
        <f>"－"</f>
        <v>－</v>
      </c>
      <c r="U113" s="20"/>
      <c r="V113" s="20" t="str">
        <f>"－"</f>
        <v>－</v>
      </c>
      <c r="W113" s="20"/>
      <c r="X113" s="17"/>
      <c r="Y113" s="21" t="str">
        <f>"－"</f>
        <v>－</v>
      </c>
      <c r="Z113" s="22" t="str">
        <f>"－"</f>
        <v>－</v>
      </c>
    </row>
    <row r="114">
      <c r="A114" s="14" t="s">
        <v>40</v>
      </c>
      <c r="B114" s="15" t="s">
        <v>369</v>
      </c>
      <c r="C114" s="15" t="s">
        <v>370</v>
      </c>
      <c r="D114" s="15" t="s">
        <v>40</v>
      </c>
      <c r="E114" s="16" t="s">
        <v>371</v>
      </c>
      <c r="F114" s="16" t="s">
        <v>372</v>
      </c>
      <c r="G114" s="17" t="s">
        <v>46</v>
      </c>
      <c r="H114" s="18" t="s">
        <v>373</v>
      </c>
      <c r="I114" s="17" t="s">
        <v>46</v>
      </c>
      <c r="J114" s="18" t="s">
        <v>374</v>
      </c>
      <c r="K114" s="17"/>
      <c r="L114" s="18"/>
      <c r="M114" s="17" t="s">
        <v>68</v>
      </c>
      <c r="N114" s="18" t="s">
        <v>375</v>
      </c>
      <c r="O114" s="17"/>
      <c r="P114" s="18"/>
      <c r="Q114" s="17" t="s">
        <v>155</v>
      </c>
      <c r="R114" s="18" t="s">
        <v>376</v>
      </c>
      <c r="S114" s="19" t="n">
        <f>21.74</f>
        <v>21.74</v>
      </c>
      <c r="T114" s="20" t="n">
        <f>619</f>
        <v>619.0</v>
      </c>
      <c r="U114" s="20"/>
      <c r="V114" s="20" t="n">
        <f>142465000</f>
        <v>1.42465E8</v>
      </c>
      <c r="W114" s="20"/>
      <c r="X114" s="17" t="s">
        <v>161</v>
      </c>
      <c r="Y114" s="21" t="n">
        <f>437</f>
        <v>437.0</v>
      </c>
      <c r="Z114" s="22" t="n">
        <f>6</f>
        <v>6.0</v>
      </c>
    </row>
    <row r="115">
      <c r="A115" s="14" t="s">
        <v>40</v>
      </c>
      <c r="B115" s="15" t="s">
        <v>369</v>
      </c>
      <c r="C115" s="15" t="s">
        <v>370</v>
      </c>
      <c r="D115" s="15" t="s">
        <v>43</v>
      </c>
      <c r="E115" s="16" t="s">
        <v>377</v>
      </c>
      <c r="F115" s="16" t="s">
        <v>378</v>
      </c>
      <c r="G115" s="17" t="s">
        <v>46</v>
      </c>
      <c r="H115" s="18" t="s">
        <v>379</v>
      </c>
      <c r="I115" s="17" t="s">
        <v>46</v>
      </c>
      <c r="J115" s="18" t="s">
        <v>379</v>
      </c>
      <c r="K115" s="17"/>
      <c r="L115" s="18"/>
      <c r="M115" s="17" t="s">
        <v>68</v>
      </c>
      <c r="N115" s="18" t="s">
        <v>380</v>
      </c>
      <c r="O115" s="17"/>
      <c r="P115" s="18"/>
      <c r="Q115" s="17" t="s">
        <v>48</v>
      </c>
      <c r="R115" s="18" t="s">
        <v>381</v>
      </c>
      <c r="S115" s="19" t="n">
        <f>21.04</f>
        <v>21.04</v>
      </c>
      <c r="T115" s="20" t="n">
        <f>2253</f>
        <v>2253.0</v>
      </c>
      <c r="U115" s="20"/>
      <c r="V115" s="20" t="n">
        <f>467783500</f>
        <v>4.677835E8</v>
      </c>
      <c r="W115" s="20"/>
      <c r="X115" s="17"/>
      <c r="Y115" s="21" t="n">
        <f>623</f>
        <v>623.0</v>
      </c>
      <c r="Z115" s="22" t="n">
        <f>19</f>
        <v>19.0</v>
      </c>
    </row>
    <row r="116">
      <c r="A116" s="14" t="s">
        <v>40</v>
      </c>
      <c r="B116" s="15" t="s">
        <v>369</v>
      </c>
      <c r="C116" s="15" t="s">
        <v>370</v>
      </c>
      <c r="D116" s="15" t="s">
        <v>165</v>
      </c>
      <c r="E116" s="16" t="s">
        <v>382</v>
      </c>
      <c r="F116" s="16" t="s">
        <v>383</v>
      </c>
      <c r="G116" s="17" t="s">
        <v>269</v>
      </c>
      <c r="H116" s="18" t="s">
        <v>384</v>
      </c>
      <c r="I116" s="17" t="s">
        <v>76</v>
      </c>
      <c r="J116" s="18" t="s">
        <v>385</v>
      </c>
      <c r="K116" s="17"/>
      <c r="L116" s="18"/>
      <c r="M116" s="17" t="s">
        <v>269</v>
      </c>
      <c r="N116" s="18" t="s">
        <v>386</v>
      </c>
      <c r="O116" s="17"/>
      <c r="P116" s="18"/>
      <c r="Q116" s="17" t="s">
        <v>48</v>
      </c>
      <c r="R116" s="18" t="s">
        <v>387</v>
      </c>
      <c r="S116" s="19" t="n">
        <f>22.48</f>
        <v>22.48</v>
      </c>
      <c r="T116" s="20" t="n">
        <f>391</f>
        <v>391.0</v>
      </c>
      <c r="U116" s="20"/>
      <c r="V116" s="20" t="n">
        <f>85545000</f>
        <v>8.5545E7</v>
      </c>
      <c r="W116" s="20"/>
      <c r="X116" s="17"/>
      <c r="Y116" s="21" t="n">
        <f>335</f>
        <v>335.0</v>
      </c>
      <c r="Z116" s="22" t="n">
        <f>13</f>
        <v>13.0</v>
      </c>
    </row>
    <row r="117">
      <c r="A117" s="14" t="s">
        <v>40</v>
      </c>
      <c r="B117" s="15" t="s">
        <v>369</v>
      </c>
      <c r="C117" s="15" t="s">
        <v>370</v>
      </c>
      <c r="D117" s="15" t="s">
        <v>172</v>
      </c>
      <c r="E117" s="16" t="s">
        <v>388</v>
      </c>
      <c r="F117" s="16" t="s">
        <v>389</v>
      </c>
      <c r="G117" s="17"/>
      <c r="H117" s="18" t="s">
        <v>108</v>
      </c>
      <c r="I117" s="17"/>
      <c r="J117" s="18" t="s">
        <v>108</v>
      </c>
      <c r="K117" s="17"/>
      <c r="L117" s="18"/>
      <c r="M117" s="17"/>
      <c r="N117" s="18" t="s">
        <v>108</v>
      </c>
      <c r="O117" s="17"/>
      <c r="P117" s="18"/>
      <c r="Q117" s="17"/>
      <c r="R117" s="18" t="s">
        <v>108</v>
      </c>
      <c r="S117" s="19" t="n">
        <f>23.54</f>
        <v>23.54</v>
      </c>
      <c r="T117" s="20" t="str">
        <f>"－"</f>
        <v>－</v>
      </c>
      <c r="U117" s="20"/>
      <c r="V117" s="20" t="str">
        <f>"－"</f>
        <v>－</v>
      </c>
      <c r="W117" s="20"/>
      <c r="X117" s="17"/>
      <c r="Y117" s="21" t="str">
        <f>"－"</f>
        <v>－</v>
      </c>
      <c r="Z117" s="22" t="str">
        <f>"－"</f>
        <v>－</v>
      </c>
    </row>
    <row r="118">
      <c r="A118" s="14" t="s">
        <v>40</v>
      </c>
      <c r="B118" s="15" t="s">
        <v>369</v>
      </c>
      <c r="C118" s="15" t="s">
        <v>370</v>
      </c>
      <c r="D118" s="15" t="s">
        <v>54</v>
      </c>
      <c r="E118" s="16" t="s">
        <v>331</v>
      </c>
      <c r="F118" s="16" t="s">
        <v>390</v>
      </c>
      <c r="G118" s="17"/>
      <c r="H118" s="18" t="s">
        <v>108</v>
      </c>
      <c r="I118" s="17"/>
      <c r="J118" s="18" t="s">
        <v>108</v>
      </c>
      <c r="K118" s="17"/>
      <c r="L118" s="18"/>
      <c r="M118" s="17"/>
      <c r="N118" s="18" t="s">
        <v>108</v>
      </c>
      <c r="O118" s="17"/>
      <c r="P118" s="18"/>
      <c r="Q118" s="17"/>
      <c r="R118" s="18" t="s">
        <v>108</v>
      </c>
      <c r="S118" s="19" t="n">
        <f>23.43</f>
        <v>23.43</v>
      </c>
      <c r="T118" s="20" t="str">
        <f>"－"</f>
        <v>－</v>
      </c>
      <c r="U118" s="20"/>
      <c r="V118" s="20" t="str">
        <f>"－"</f>
        <v>－</v>
      </c>
      <c r="W118" s="20"/>
      <c r="X118" s="17"/>
      <c r="Y118" s="21" t="str">
        <f>"－"</f>
        <v>－</v>
      </c>
      <c r="Z118" s="22" t="str">
        <f>"－"</f>
        <v>－</v>
      </c>
    </row>
    <row r="119">
      <c r="A119" s="14" t="s">
        <v>40</v>
      </c>
      <c r="B119" s="15" t="s">
        <v>369</v>
      </c>
      <c r="C119" s="15" t="s">
        <v>370</v>
      </c>
      <c r="D119" s="15" t="s">
        <v>185</v>
      </c>
      <c r="E119" s="16" t="s">
        <v>391</v>
      </c>
      <c r="F119" s="16" t="s">
        <v>392</v>
      </c>
      <c r="G119" s="17"/>
      <c r="H119" s="18" t="s">
        <v>108</v>
      </c>
      <c r="I119" s="17"/>
      <c r="J119" s="18" t="s">
        <v>108</v>
      </c>
      <c r="K119" s="17"/>
      <c r="L119" s="18"/>
      <c r="M119" s="17"/>
      <c r="N119" s="18" t="s">
        <v>108</v>
      </c>
      <c r="O119" s="17"/>
      <c r="P119" s="18"/>
      <c r="Q119" s="17"/>
      <c r="R119" s="18" t="s">
        <v>108</v>
      </c>
      <c r="S119" s="19" t="n">
        <f>21.17</f>
        <v>21.17</v>
      </c>
      <c r="T119" s="20" t="str">
        <f>"－"</f>
        <v>－</v>
      </c>
      <c r="U119" s="20"/>
      <c r="V119" s="20" t="str">
        <f>"－"</f>
        <v>－</v>
      </c>
      <c r="W119" s="20"/>
      <c r="X119" s="17"/>
      <c r="Y119" s="21" t="str">
        <f>"－"</f>
        <v>－</v>
      </c>
      <c r="Z119" s="22" t="str">
        <f>"－"</f>
        <v>－</v>
      </c>
    </row>
    <row r="120">
      <c r="A120" s="14" t="s">
        <v>40</v>
      </c>
      <c r="B120" s="15" t="s">
        <v>369</v>
      </c>
      <c r="C120" s="15" t="s">
        <v>370</v>
      </c>
      <c r="D120" s="15" t="s">
        <v>393</v>
      </c>
      <c r="E120" s="16" t="s">
        <v>394</v>
      </c>
      <c r="F120" s="16" t="s">
        <v>395</v>
      </c>
      <c r="G120" s="17"/>
      <c r="H120" s="18" t="s">
        <v>108</v>
      </c>
      <c r="I120" s="17"/>
      <c r="J120" s="18" t="s">
        <v>108</v>
      </c>
      <c r="K120" s="17"/>
      <c r="L120" s="18"/>
      <c r="M120" s="17"/>
      <c r="N120" s="18" t="s">
        <v>108</v>
      </c>
      <c r="O120" s="17"/>
      <c r="P120" s="18"/>
      <c r="Q120" s="17"/>
      <c r="R120" s="18" t="s">
        <v>108</v>
      </c>
      <c r="S120" s="19" t="n">
        <f>24.63</f>
        <v>24.63</v>
      </c>
      <c r="T120" s="20" t="str">
        <f>"－"</f>
        <v>－</v>
      </c>
      <c r="U120" s="20"/>
      <c r="V120" s="20" t="str">
        <f>"－"</f>
        <v>－</v>
      </c>
      <c r="W120" s="20"/>
      <c r="X120" s="17"/>
      <c r="Y120" s="21" t="n">
        <f>2</f>
        <v>2.0</v>
      </c>
      <c r="Z120" s="22" t="str">
        <f>"－"</f>
        <v>－</v>
      </c>
    </row>
    <row r="121">
      <c r="A121" s="14" t="s">
        <v>40</v>
      </c>
      <c r="B121" s="15" t="s">
        <v>369</v>
      </c>
      <c r="C121" s="15" t="s">
        <v>370</v>
      </c>
      <c r="D121" s="15" t="s">
        <v>62</v>
      </c>
      <c r="E121" s="16" t="s">
        <v>396</v>
      </c>
      <c r="F121" s="16" t="s">
        <v>397</v>
      </c>
      <c r="G121" s="17"/>
      <c r="H121" s="18" t="s">
        <v>108</v>
      </c>
      <c r="I121" s="17"/>
      <c r="J121" s="18" t="s">
        <v>108</v>
      </c>
      <c r="K121" s="17"/>
      <c r="L121" s="18"/>
      <c r="M121" s="17"/>
      <c r="N121" s="18" t="s">
        <v>108</v>
      </c>
      <c r="O121" s="17"/>
      <c r="P121" s="18"/>
      <c r="Q121" s="17"/>
      <c r="R121" s="18" t="s">
        <v>108</v>
      </c>
      <c r="S121" s="19" t="n">
        <f>24.62</f>
        <v>24.62</v>
      </c>
      <c r="T121" s="20" t="str">
        <f>"－"</f>
        <v>－</v>
      </c>
      <c r="U121" s="20"/>
      <c r="V121" s="20" t="str">
        <f>"－"</f>
        <v>－</v>
      </c>
      <c r="W121" s="20"/>
      <c r="X121" s="17"/>
      <c r="Y121" s="21" t="str">
        <f>"－"</f>
        <v>－</v>
      </c>
      <c r="Z121" s="22" t="str">
        <f>"－"</f>
        <v>－</v>
      </c>
    </row>
    <row r="122">
      <c r="A122" s="14" t="s">
        <v>40</v>
      </c>
      <c r="B122" s="15" t="s">
        <v>369</v>
      </c>
      <c r="C122" s="15" t="s">
        <v>370</v>
      </c>
      <c r="D122" s="15" t="s">
        <v>398</v>
      </c>
      <c r="E122" s="16" t="s">
        <v>399</v>
      </c>
      <c r="F122" s="16" t="s">
        <v>400</v>
      </c>
      <c r="G122" s="17"/>
      <c r="H122" s="18" t="s">
        <v>108</v>
      </c>
      <c r="I122" s="17"/>
      <c r="J122" s="18" t="s">
        <v>108</v>
      </c>
      <c r="K122" s="17"/>
      <c r="L122" s="18"/>
      <c r="M122" s="17"/>
      <c r="N122" s="18" t="s">
        <v>108</v>
      </c>
      <c r="O122" s="17"/>
      <c r="P122" s="18"/>
      <c r="Q122" s="17"/>
      <c r="R122" s="18" t="s">
        <v>108</v>
      </c>
      <c r="S122" s="19" t="n">
        <f>24.67</f>
        <v>24.67</v>
      </c>
      <c r="T122" s="20" t="str">
        <f>"－"</f>
        <v>－</v>
      </c>
      <c r="U122" s="20"/>
      <c r="V122" s="20" t="str">
        <f>"－"</f>
        <v>－</v>
      </c>
      <c r="W122" s="20"/>
      <c r="X122" s="17"/>
      <c r="Y122" s="21" t="str">
        <f>"－"</f>
        <v>－</v>
      </c>
      <c r="Z122" s="22" t="str">
        <f>"－"</f>
        <v>－</v>
      </c>
    </row>
  </sheetData>
  <mergeCells count="29">
    <mergeCell ref="A2:C2"/>
    <mergeCell ref="A1:J1"/>
    <mergeCell ref="A3:A5"/>
    <mergeCell ref="G3:R3"/>
    <mergeCell ref="G4:G5"/>
    <mergeCell ref="J4:J5"/>
    <mergeCell ref="I4:I5"/>
    <mergeCell ref="N4:N5"/>
    <mergeCell ref="M4:M5"/>
    <mergeCell ref="R4:R5"/>
    <mergeCell ref="Q4:Q5"/>
    <mergeCell ref="D3:D5"/>
    <mergeCell ref="E3:F5"/>
    <mergeCell ref="K4:L4"/>
    <mergeCell ref="B3:B6"/>
    <mergeCell ref="C3:C6"/>
    <mergeCell ref="E6:F6"/>
    <mergeCell ref="X6:Y6"/>
    <mergeCell ref="X3:Y5"/>
    <mergeCell ref="W4:W5"/>
    <mergeCell ref="Z3:Z5"/>
    <mergeCell ref="T4:T5"/>
    <mergeCell ref="S3:S5"/>
    <mergeCell ref="T3:U3"/>
    <mergeCell ref="V3:W3"/>
    <mergeCell ref="H4:H5"/>
    <mergeCell ref="O4:P4"/>
    <mergeCell ref="U4:U5"/>
    <mergeCell ref="V4:V5"/>
  </mergeCells>
  <phoneticPr fontId="6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42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BO_DM0000</vt:lpstr>
      <vt:lpstr>BO_DM0000!Print_Titles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2018-08-29T03:48:30Z</cp:lastPrinted>
  <dcterms:modified xsi:type="dcterms:W3CDTF">2020-09-02T23:49:33Z</dcterms:modified>
</cp:coreProperties>
</file>