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<sst xmlns="http://schemas.openxmlformats.org/spreadsheetml/2006/main" count="1118" uniqueCount="355">
  <si>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</si>
  <si>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</si>
  <si>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</si>
  <si>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</si>
  <si>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</si>
  <si>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</si>
  <si>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</si>
  <si>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</si>
  <si>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</si>
  <si>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</si>
  <si>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</si>
  <si>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</si>
  <si>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</si>
  <si>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</si>
  <si>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</si>
  <si>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</si>
  <si>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</si>
  <si>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</si>
  <si>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</si>
  <si>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</si>
  <si>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</si>
  <si>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</si>
  <si>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</si>
  <si>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</si>
  <si>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</si>
  <si>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</si>
  <si>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</si>
  <si>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</si>
  <si>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</si>
  <si>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</si>
  <si>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</si>
  <si>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</si>
  <si>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</si>
  <si>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</si>
  <si>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</si>
  <si>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</si>
  <si>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</si>
  <si>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</si>
  <si>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</si>
  <si>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</si>
  <si>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</si>
  <si>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</si>
  <si>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2021/08</t>
  </si>
  <si>
    <t>金標準先物</t>
  </si>
  <si>
    <t>Gold Standard Futures</t>
  </si>
  <si>
    <t>2020/08/27</t>
  </si>
  <si>
    <t>2021/08/26</t>
  </si>
  <si>
    <t>02</t>
  </si>
  <si>
    <t>6,440</t>
  </si>
  <si>
    <t>11</t>
  </si>
  <si>
    <t>6,108</t>
  </si>
  <si>
    <t>26</t>
  </si>
  <si>
    <t>6,321</t>
  </si>
  <si>
    <t>*</t>
  </si>
  <si>
    <t>2021/10</t>
  </si>
  <si>
    <t>2020/10/28</t>
  </si>
  <si>
    <t>2021/10/26</t>
  </si>
  <si>
    <t>6,428</t>
  </si>
  <si>
    <t>6,118</t>
  </si>
  <si>
    <t>31</t>
  </si>
  <si>
    <t>6,412</t>
  </si>
  <si>
    <t>2021/12</t>
  </si>
  <si>
    <t>2020/12/24</t>
  </si>
  <si>
    <t>2021/12/23</t>
  </si>
  <si>
    <t>6,432</t>
  </si>
  <si>
    <t>6,437</t>
  </si>
  <si>
    <t>6,110</t>
  </si>
  <si>
    <t>6,415</t>
  </si>
  <si>
    <t>2022/02</t>
  </si>
  <si>
    <t>2021/02/24</t>
  </si>
  <si>
    <t>2022/02/22</t>
  </si>
  <si>
    <t>6,439</t>
  </si>
  <si>
    <t>6,414</t>
  </si>
  <si>
    <t>2022/04</t>
  </si>
  <si>
    <t>2021/04/27</t>
  </si>
  <si>
    <t>2022/04/25</t>
  </si>
  <si>
    <t>6,443</t>
  </si>
  <si>
    <t>6,444</t>
  </si>
  <si>
    <t>30</t>
  </si>
  <si>
    <t>6,430.0000</t>
  </si>
  <si>
    <t>6,416</t>
  </si>
  <si>
    <t>2022/06</t>
  </si>
  <si>
    <t>2021/06/28</t>
  </si>
  <si>
    <t>2022/06/27</t>
  </si>
  <si>
    <t>6,442</t>
  </si>
  <si>
    <t>24</t>
  </si>
  <si>
    <t>6,358.0000</t>
  </si>
  <si>
    <t>6,105</t>
  </si>
  <si>
    <t>10</t>
  </si>
  <si>
    <t>6,140.0000</t>
  </si>
  <si>
    <t>2022/08</t>
  </si>
  <si>
    <t>2021/08/27</t>
  </si>
  <si>
    <t>2022/08/26</t>
  </si>
  <si>
    <t>27</t>
  </si>
  <si>
    <t>6,339</t>
  </si>
  <si>
    <t>6,426</t>
  </si>
  <si>
    <t>6,324</t>
  </si>
  <si>
    <t>金ミニ先物</t>
  </si>
  <si>
    <t>Gold Mini Futures</t>
  </si>
  <si>
    <t>2021/08/25</t>
  </si>
  <si>
    <t>6,132</t>
  </si>
  <si>
    <t>25</t>
  </si>
  <si>
    <t>6,335</t>
  </si>
  <si>
    <t>2021/10/25</t>
  </si>
  <si>
    <t>6,392</t>
  </si>
  <si>
    <t>6,425</t>
  </si>
  <si>
    <t>6,125</t>
  </si>
  <si>
    <t>2021/12/22</t>
  </si>
  <si>
    <t>6,434</t>
  </si>
  <si>
    <t>6,436</t>
  </si>
  <si>
    <t>6,124</t>
  </si>
  <si>
    <t>6,411</t>
  </si>
  <si>
    <t>2022/02/21</t>
  </si>
  <si>
    <t>6,410</t>
  </si>
  <si>
    <t>2022/04/22</t>
  </si>
  <si>
    <t>6,113</t>
  </si>
  <si>
    <t>6,420</t>
  </si>
  <si>
    <t>2022/06/24</t>
  </si>
  <si>
    <t>2022/08/25</t>
  </si>
  <si>
    <t>6,346</t>
  </si>
  <si>
    <t>6,323</t>
  </si>
  <si>
    <t>金限日先物</t>
  </si>
  <si>
    <t>Gold Rolling-Spot Futures</t>
  </si>
  <si>
    <t>－</t>
  </si>
  <si>
    <t>6,500</t>
  </si>
  <si>
    <t>6,509</t>
  </si>
  <si>
    <t>6,186</t>
  </si>
  <si>
    <t>6,469</t>
  </si>
  <si>
    <t>銀先物</t>
  </si>
  <si>
    <t>Silver Futures</t>
  </si>
  <si>
    <t>04</t>
  </si>
  <si>
    <t>89.0</t>
  </si>
  <si>
    <t>16</t>
  </si>
  <si>
    <t>91.7</t>
  </si>
  <si>
    <t>80.2</t>
  </si>
  <si>
    <t>89.7</t>
  </si>
  <si>
    <t>89.9</t>
  </si>
  <si>
    <t>13</t>
  </si>
  <si>
    <t>82.5</t>
  </si>
  <si>
    <t>83.2</t>
  </si>
  <si>
    <t>89.3</t>
  </si>
  <si>
    <t>89.8</t>
  </si>
  <si>
    <t>81.8</t>
  </si>
  <si>
    <t>84.9</t>
  </si>
  <si>
    <t>82.0</t>
  </si>
  <si>
    <t>85.0</t>
  </si>
  <si>
    <t>23</t>
  </si>
  <si>
    <t>81.3</t>
  </si>
  <si>
    <t>85.6</t>
  </si>
  <si>
    <t>05</t>
  </si>
  <si>
    <t>90.4</t>
  </si>
  <si>
    <t>81.5</t>
  </si>
  <si>
    <t>85.5</t>
  </si>
  <si>
    <t>84.7</t>
  </si>
  <si>
    <t>85.8</t>
  </si>
  <si>
    <t>83.3</t>
  </si>
  <si>
    <t>白金標準先物</t>
  </si>
  <si>
    <t>Platinum Standard Futures</t>
  </si>
  <si>
    <t>3,737</t>
  </si>
  <si>
    <t>03</t>
  </si>
  <si>
    <t>3,767</t>
  </si>
  <si>
    <t>3,445</t>
  </si>
  <si>
    <t>3,548</t>
  </si>
  <si>
    <t>3,720</t>
  </si>
  <si>
    <t>3,773</t>
  </si>
  <si>
    <t>20</t>
  </si>
  <si>
    <t>3,408</t>
  </si>
  <si>
    <t>3,588</t>
  </si>
  <si>
    <t>3,751</t>
  </si>
  <si>
    <t>3,779</t>
  </si>
  <si>
    <t>3,411</t>
  </si>
  <si>
    <t>3,592</t>
  </si>
  <si>
    <t>3,760</t>
  </si>
  <si>
    <t>3,776</t>
  </si>
  <si>
    <t>3,410</t>
  </si>
  <si>
    <t>3,595</t>
  </si>
  <si>
    <t>3,761</t>
  </si>
  <si>
    <t>3,782</t>
  </si>
  <si>
    <t>06</t>
  </si>
  <si>
    <t>3,536.0000</t>
  </si>
  <si>
    <t>3,397</t>
  </si>
  <si>
    <t>3,750</t>
  </si>
  <si>
    <t>3,774</t>
  </si>
  <si>
    <t>3,622.0000</t>
  </si>
  <si>
    <t>3,382</t>
  </si>
  <si>
    <t>3,455.0000</t>
  </si>
  <si>
    <t>3,581</t>
  </si>
  <si>
    <t>3,464</t>
  </si>
  <si>
    <t>3,584</t>
  </si>
  <si>
    <t>3,460</t>
  </si>
  <si>
    <t>3,568</t>
  </si>
  <si>
    <t>白金ミニ先物</t>
  </si>
  <si>
    <t>Platinum Mini Futures</t>
  </si>
  <si>
    <t>3,664</t>
  </si>
  <si>
    <t>3,478</t>
  </si>
  <si>
    <t>3,522</t>
  </si>
  <si>
    <t>3,413</t>
  </si>
  <si>
    <t>3,559</t>
  </si>
  <si>
    <t>3,729</t>
  </si>
  <si>
    <t>3,424</t>
  </si>
  <si>
    <t>3,557</t>
  </si>
  <si>
    <t>3,744</t>
  </si>
  <si>
    <t>3,510</t>
  </si>
  <si>
    <t>3,400</t>
  </si>
  <si>
    <t>3,576</t>
  </si>
  <si>
    <t>3,745</t>
  </si>
  <si>
    <t>3,770</t>
  </si>
  <si>
    <t>3,384</t>
  </si>
  <si>
    <t>3,591</t>
  </si>
  <si>
    <t>3,471</t>
  </si>
  <si>
    <t>3,580</t>
  </si>
  <si>
    <t>3,461</t>
  </si>
  <si>
    <t>3,571</t>
  </si>
  <si>
    <t>白金限日先物</t>
  </si>
  <si>
    <t>Platinum Rolling-Spot Futures</t>
  </si>
  <si>
    <t>3,808</t>
  </si>
  <si>
    <t>3,840</t>
  </si>
  <si>
    <t>3,465</t>
  </si>
  <si>
    <t>3,639</t>
  </si>
  <si>
    <t>パラジウム先物</t>
  </si>
  <si>
    <t>Palladium Futures</t>
  </si>
  <si>
    <t>9,470</t>
  </si>
  <si>
    <t>9,520</t>
  </si>
  <si>
    <t>17</t>
  </si>
  <si>
    <t>9,250</t>
  </si>
  <si>
    <t>8,270</t>
  </si>
  <si>
    <t>9,363</t>
  </si>
  <si>
    <t>8,300</t>
  </si>
  <si>
    <t>9,300</t>
  </si>
  <si>
    <t>9,310</t>
  </si>
  <si>
    <t>19</t>
  </si>
  <si>
    <t>8,641</t>
  </si>
  <si>
    <t>ゴム（RSS3）先物</t>
  </si>
  <si>
    <t>RSS3 Rubber Futures</t>
  </si>
  <si>
    <t>2021/02/22</t>
  </si>
  <si>
    <t>211.0</t>
  </si>
  <si>
    <t>12</t>
  </si>
  <si>
    <t>217.2</t>
  </si>
  <si>
    <t>211.3000</t>
  </si>
  <si>
    <t>201.0</t>
  </si>
  <si>
    <t>203.1000</t>
  </si>
  <si>
    <t>203.1</t>
  </si>
  <si>
    <t>2021/09</t>
  </si>
  <si>
    <t>2021/03/26</t>
  </si>
  <si>
    <t>2021/09/24</t>
  </si>
  <si>
    <t>212.7</t>
  </si>
  <si>
    <t>223.7</t>
  </si>
  <si>
    <t>216.0000</t>
  </si>
  <si>
    <t>188.7</t>
  </si>
  <si>
    <t>214.0000</t>
  </si>
  <si>
    <t>194.8</t>
  </si>
  <si>
    <t>2021/04/26</t>
  </si>
  <si>
    <t>216.1</t>
  </si>
  <si>
    <t>195.5</t>
  </si>
  <si>
    <t>2021/11</t>
  </si>
  <si>
    <t>2021/05/26</t>
  </si>
  <si>
    <t>2021/11/24</t>
  </si>
  <si>
    <t>215.3</t>
  </si>
  <si>
    <t>225.2</t>
  </si>
  <si>
    <t>197.8</t>
  </si>
  <si>
    <t>198.0</t>
  </si>
  <si>
    <t>2021/06/25</t>
  </si>
  <si>
    <t>217.3</t>
  </si>
  <si>
    <t>228.9</t>
  </si>
  <si>
    <t>226.4000</t>
  </si>
  <si>
    <t>200.2</t>
  </si>
  <si>
    <t>215.7000</t>
  </si>
  <si>
    <t>202.6</t>
  </si>
  <si>
    <t>2022/01</t>
  </si>
  <si>
    <t>2021/07/27</t>
  </si>
  <si>
    <t>2022/01/25</t>
  </si>
  <si>
    <t>219.4</t>
  </si>
  <si>
    <t>230.2</t>
  </si>
  <si>
    <t>204.4</t>
  </si>
  <si>
    <t>215.7</t>
  </si>
  <si>
    <t>217.1</t>
  </si>
  <si>
    <t>201.9</t>
  </si>
  <si>
    <t>206.9</t>
  </si>
  <si>
    <t>ゴム（TSR20）先物</t>
  </si>
  <si>
    <t>TSR20 Rubber Futures</t>
  </si>
  <si>
    <t>2021/03/01</t>
  </si>
  <si>
    <t>2021/08/31</t>
  </si>
  <si>
    <t>2021/04/01</t>
  </si>
  <si>
    <t>2021/09/30</t>
  </si>
  <si>
    <t>2021/05/06</t>
  </si>
  <si>
    <t>2021/10/29</t>
  </si>
  <si>
    <t>191.6</t>
  </si>
  <si>
    <t>192.2</t>
  </si>
  <si>
    <t>183.0</t>
  </si>
  <si>
    <t>2021/06/01</t>
  </si>
  <si>
    <t>2021/11/30</t>
  </si>
  <si>
    <t>18</t>
  </si>
  <si>
    <t>191.8</t>
  </si>
  <si>
    <t>192.5</t>
  </si>
  <si>
    <t>183.0000</t>
  </si>
  <si>
    <t>179.3</t>
  </si>
  <si>
    <t>2021/07/01</t>
  </si>
  <si>
    <t>2021/12/30</t>
  </si>
  <si>
    <t>2021/08/02</t>
  </si>
  <si>
    <t>2022/01/31</t>
  </si>
  <si>
    <t>とうもろこし先物</t>
  </si>
  <si>
    <t>Corn Futures</t>
  </si>
  <si>
    <t>2020/08/17</t>
  </si>
  <si>
    <t>2021/08/13</t>
  </si>
  <si>
    <t>35,010</t>
  </si>
  <si>
    <t>45,850</t>
  </si>
  <si>
    <t>35,010.0000</t>
  </si>
  <si>
    <t>2020/10/16</t>
  </si>
  <si>
    <t>2021/10/15</t>
  </si>
  <si>
    <t>38,000</t>
  </si>
  <si>
    <t>39,000</t>
  </si>
  <si>
    <t>2020/12/16</t>
  </si>
  <si>
    <t>2021/12/15</t>
  </si>
  <si>
    <t>36,950</t>
  </si>
  <si>
    <t>38,600</t>
  </si>
  <si>
    <t>36,290</t>
  </si>
  <si>
    <t>38,400</t>
  </si>
  <si>
    <t>2022/03</t>
  </si>
  <si>
    <t>2021/02/16</t>
  </si>
  <si>
    <t>2022/02/15</t>
  </si>
  <si>
    <t>34,150</t>
  </si>
  <si>
    <t>36,500</t>
  </si>
  <si>
    <t>36,200</t>
  </si>
  <si>
    <t>2022/05</t>
  </si>
  <si>
    <t>2021/04/16</t>
  </si>
  <si>
    <t>2022/04/15</t>
  </si>
  <si>
    <t>34,400</t>
  </si>
  <si>
    <t>35,870</t>
  </si>
  <si>
    <t>35,190.0000</t>
  </si>
  <si>
    <t>33,870</t>
  </si>
  <si>
    <t>35,350</t>
  </si>
  <si>
    <t>2022/07</t>
  </si>
  <si>
    <t>2021/06/16</t>
  </si>
  <si>
    <t>2022/06/15</t>
  </si>
  <si>
    <t>34,180</t>
  </si>
  <si>
    <t>35,500</t>
  </si>
  <si>
    <t>33,740</t>
  </si>
  <si>
    <t>34,790</t>
  </si>
  <si>
    <t>2022/09</t>
  </si>
  <si>
    <t>2021/08/16</t>
  </si>
  <si>
    <t>2022/08/15</t>
  </si>
  <si>
    <t>34,920</t>
  </si>
  <si>
    <t>35,090</t>
  </si>
  <si>
    <t>33,660</t>
  </si>
  <si>
    <t>34,190</t>
  </si>
  <si>
    <t>一般大豆先物</t>
  </si>
  <si>
    <t>Soybean Futures</t>
  </si>
  <si>
    <t>小豆先物</t>
  </si>
  <si>
    <t>Azuki (Red Bean) Futures</t>
  </si>
  <si>
    <t>2021/03/29</t>
  </si>
  <si>
    <t>2021/09/27</t>
  </si>
  <si>
    <t>2021/05/27</t>
  </si>
  <si>
    <t>2021/11/25</t>
  </si>
  <si>
    <t>2021/07/28</t>
  </si>
  <si>
    <t>2022/01/26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</si>
</sst>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84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42</v>
      </c>
      <c r="E7" s="7" t="s">
        <v>45</v>
      </c>
      <c r="F7" s="7" t="s">
        <v>46</v>
      </c>
      <c r="G7" s="3" t="s">
        <v>47</v>
      </c>
      <c r="H7" s="6" t="s">
        <v>48</v>
      </c>
      <c r="I7" s="3" t="s">
        <v>47</v>
      </c>
      <c r="J7" s="6" t="s">
        <v>48</v>
      </c>
      <c r="K7" s="3"/>
      <c r="L7" s="6"/>
      <c r="M7" s="3" t="s">
        <v>49</v>
      </c>
      <c r="N7" s="6" t="s">
        <v>50</v>
      </c>
      <c r="O7" s="3"/>
      <c r="P7" s="6"/>
      <c r="Q7" s="3" t="s">
        <v>51</v>
      </c>
      <c r="R7" s="6" t="s">
        <v>52</v>
      </c>
      <c r="S7" s="5" t="n">
        <f>6293</f>
        <v>6293.0</v>
      </c>
      <c r="T7" s="4" t="n">
        <f>2470</f>
        <v>2470.0</v>
      </c>
      <c r="U7" s="4"/>
      <c r="V7" s="4" t="n">
        <f>15458451000</f>
        <v>1.5458451E10</v>
      </c>
      <c r="W7" s="4"/>
      <c r="X7" s="3" t="s">
        <v>53</v>
      </c>
      <c r="Y7" s="2" t="n">
        <f>856</f>
        <v>856.0</v>
      </c>
      <c r="Z7" s="2" t="str">
        <f>"－"</f>
        <v>－</v>
      </c>
      <c r="AA7" s="1" t="n">
        <f>18</f>
        <v>18.0</v>
      </c>
    </row>
    <row r="8">
      <c r="A8" s="9" t="s">
        <v>42</v>
      </c>
      <c r="B8" s="8" t="s">
        <v>43</v>
      </c>
      <c r="C8" s="8" t="s">
        <v>44</v>
      </c>
      <c r="D8" s="8" t="s">
        <v>54</v>
      </c>
      <c r="E8" s="7" t="s">
        <v>55</v>
      </c>
      <c r="F8" s="7" t="s">
        <v>56</v>
      </c>
      <c r="G8" s="3" t="s">
        <v>47</v>
      </c>
      <c r="H8" s="6" t="s">
        <v>57</v>
      </c>
      <c r="I8" s="3" t="s">
        <v>47</v>
      </c>
      <c r="J8" s="6" t="s">
        <v>57</v>
      </c>
      <c r="K8" s="3"/>
      <c r="L8" s="6"/>
      <c r="M8" s="3" t="s">
        <v>49</v>
      </c>
      <c r="N8" s="6" t="s">
        <v>58</v>
      </c>
      <c r="O8" s="3"/>
      <c r="P8" s="6"/>
      <c r="Q8" s="3" t="s">
        <v>59</v>
      </c>
      <c r="R8" s="6" t="s">
        <v>60</v>
      </c>
      <c r="S8" s="5" t="n">
        <f>6309.05</f>
        <v>6309.05</v>
      </c>
      <c r="T8" s="4" t="n">
        <f>1537</f>
        <v>1537.0</v>
      </c>
      <c r="U8" s="4"/>
      <c r="V8" s="4" t="n">
        <f>9651509000</f>
        <v>9.651509E9</v>
      </c>
      <c r="W8" s="4"/>
      <c r="X8" s="3"/>
      <c r="Y8" s="2" t="n">
        <f>1497</f>
        <v>1497.0</v>
      </c>
      <c r="Z8" s="2" t="str">
        <f>"－"</f>
        <v>－</v>
      </c>
      <c r="AA8" s="1" t="n">
        <f>21</f>
        <v>21.0</v>
      </c>
    </row>
    <row r="9">
      <c r="A9" s="9" t="s">
        <v>42</v>
      </c>
      <c r="B9" s="8" t="s">
        <v>43</v>
      </c>
      <c r="C9" s="8" t="s">
        <v>44</v>
      </c>
      <c r="D9" s="8" t="s">
        <v>61</v>
      </c>
      <c r="E9" s="7" t="s">
        <v>62</v>
      </c>
      <c r="F9" s="7" t="s">
        <v>63</v>
      </c>
      <c r="G9" s="3" t="s">
        <v>47</v>
      </c>
      <c r="H9" s="6" t="s">
        <v>64</v>
      </c>
      <c r="I9" s="3" t="s">
        <v>47</v>
      </c>
      <c r="J9" s="6" t="s">
        <v>65</v>
      </c>
      <c r="K9" s="3"/>
      <c r="L9" s="6"/>
      <c r="M9" s="3" t="s">
        <v>49</v>
      </c>
      <c r="N9" s="6" t="s">
        <v>66</v>
      </c>
      <c r="O9" s="3"/>
      <c r="P9" s="6"/>
      <c r="Q9" s="3" t="s">
        <v>59</v>
      </c>
      <c r="R9" s="6" t="s">
        <v>67</v>
      </c>
      <c r="S9" s="5" t="n">
        <f>6311.67</f>
        <v>6311.67</v>
      </c>
      <c r="T9" s="4" t="n">
        <f>1626</f>
        <v>1626.0</v>
      </c>
      <c r="U9" s="4"/>
      <c r="V9" s="4" t="n">
        <f>10230735000</f>
        <v>1.0230735E10</v>
      </c>
      <c r="W9" s="4"/>
      <c r="X9" s="3"/>
      <c r="Y9" s="2" t="n">
        <f>1644</f>
        <v>1644.0</v>
      </c>
      <c r="Z9" s="2" t="str">
        <f>"－"</f>
        <v>－</v>
      </c>
      <c r="AA9" s="1" t="n">
        <f>21</f>
        <v>21.0</v>
      </c>
    </row>
    <row r="10">
      <c r="A10" s="9" t="s">
        <v>42</v>
      </c>
      <c r="B10" s="8" t="s">
        <v>43</v>
      </c>
      <c r="C10" s="8" t="s">
        <v>44</v>
      </c>
      <c r="D10" s="8" t="s">
        <v>68</v>
      </c>
      <c r="E10" s="7" t="s">
        <v>69</v>
      </c>
      <c r="F10" s="7" t="s">
        <v>70</v>
      </c>
      <c r="G10" s="3" t="s">
        <v>47</v>
      </c>
      <c r="H10" s="6" t="s">
        <v>71</v>
      </c>
      <c r="I10" s="3" t="s">
        <v>47</v>
      </c>
      <c r="J10" s="6" t="s">
        <v>71</v>
      </c>
      <c r="K10" s="3"/>
      <c r="L10" s="6"/>
      <c r="M10" s="3" t="s">
        <v>49</v>
      </c>
      <c r="N10" s="6" t="s">
        <v>66</v>
      </c>
      <c r="O10" s="3"/>
      <c r="P10" s="6"/>
      <c r="Q10" s="3" t="s">
        <v>59</v>
      </c>
      <c r="R10" s="6" t="s">
        <v>72</v>
      </c>
      <c r="S10" s="5" t="n">
        <f>6311.71</f>
        <v>6311.71</v>
      </c>
      <c r="T10" s="4" t="n">
        <f>6474</f>
        <v>6474.0</v>
      </c>
      <c r="U10" s="4"/>
      <c r="V10" s="4" t="n">
        <f>40486031000</f>
        <v>4.0486031E10</v>
      </c>
      <c r="W10" s="4"/>
      <c r="X10" s="3"/>
      <c r="Y10" s="2" t="n">
        <f>5797</f>
        <v>5797.0</v>
      </c>
      <c r="Z10" s="2" t="str">
        <f>"－"</f>
        <v>－</v>
      </c>
      <c r="AA10" s="1" t="n">
        <f>21</f>
        <v>21.0</v>
      </c>
    </row>
    <row r="11">
      <c r="A11" s="9" t="s">
        <v>42</v>
      </c>
      <c r="B11" s="8" t="s">
        <v>43</v>
      </c>
      <c r="C11" s="8" t="s">
        <v>44</v>
      </c>
      <c r="D11" s="8" t="s">
        <v>73</v>
      </c>
      <c r="E11" s="7" t="s">
        <v>74</v>
      </c>
      <c r="F11" s="7" t="s">
        <v>75</v>
      </c>
      <c r="G11" s="3" t="s">
        <v>47</v>
      </c>
      <c r="H11" s="6" t="s">
        <v>76</v>
      </c>
      <c r="I11" s="3" t="s">
        <v>47</v>
      </c>
      <c r="J11" s="6" t="s">
        <v>77</v>
      </c>
      <c r="K11" s="3" t="s">
        <v>78</v>
      </c>
      <c r="L11" s="6" t="s">
        <v>79</v>
      </c>
      <c r="M11" s="3" t="s">
        <v>49</v>
      </c>
      <c r="N11" s="6" t="s">
        <v>66</v>
      </c>
      <c r="O11" s="3" t="s">
        <v>78</v>
      </c>
      <c r="P11" s="6" t="s">
        <v>79</v>
      </c>
      <c r="Q11" s="3" t="s">
        <v>59</v>
      </c>
      <c r="R11" s="6" t="s">
        <v>80</v>
      </c>
      <c r="S11" s="5" t="n">
        <f>6312.76</f>
        <v>6312.76</v>
      </c>
      <c r="T11" s="4" t="n">
        <f>31994</f>
        <v>31994.0</v>
      </c>
      <c r="U11" s="4" t="n">
        <v>1.0</v>
      </c>
      <c r="V11" s="4" t="n">
        <f>200924494000</f>
        <v>2.00924494E11</v>
      </c>
      <c r="W11" s="4" t="n">
        <v>6430000.0</v>
      </c>
      <c r="X11" s="3"/>
      <c r="Y11" s="2" t="n">
        <f>13901</f>
        <v>13901.0</v>
      </c>
      <c r="Z11" s="2" t="str">
        <f>"－"</f>
        <v>－</v>
      </c>
      <c r="AA11" s="1" t="n">
        <f>21</f>
        <v>21.0</v>
      </c>
    </row>
    <row r="12">
      <c r="A12" s="9" t="s">
        <v>42</v>
      </c>
      <c r="B12" s="8" t="s">
        <v>43</v>
      </c>
      <c r="C12" s="8" t="s">
        <v>44</v>
      </c>
      <c r="D12" s="8" t="s">
        <v>81</v>
      </c>
      <c r="E12" s="7" t="s">
        <v>82</v>
      </c>
      <c r="F12" s="7" t="s">
        <v>83</v>
      </c>
      <c r="G12" s="3" t="s">
        <v>47</v>
      </c>
      <c r="H12" s="6" t="s">
        <v>48</v>
      </c>
      <c r="I12" s="3" t="s">
        <v>47</v>
      </c>
      <c r="J12" s="6" t="s">
        <v>84</v>
      </c>
      <c r="K12" s="3" t="s">
        <v>85</v>
      </c>
      <c r="L12" s="6" t="s">
        <v>86</v>
      </c>
      <c r="M12" s="3" t="s">
        <v>49</v>
      </c>
      <c r="N12" s="6" t="s">
        <v>87</v>
      </c>
      <c r="O12" s="3" t="s">
        <v>88</v>
      </c>
      <c r="P12" s="6" t="s">
        <v>89</v>
      </c>
      <c r="Q12" s="3" t="s">
        <v>59</v>
      </c>
      <c r="R12" s="6" t="s">
        <v>67</v>
      </c>
      <c r="S12" s="5" t="n">
        <f>6309.71</f>
        <v>6309.71</v>
      </c>
      <c r="T12" s="4" t="n">
        <f>353893</f>
        <v>353893.0</v>
      </c>
      <c r="U12" s="4" t="n">
        <v>64.0</v>
      </c>
      <c r="V12" s="4" t="n">
        <f>2229550418000</f>
        <v>2.229550418E12</v>
      </c>
      <c r="W12" s="4" t="n">
        <v>3.96508E8</v>
      </c>
      <c r="X12" s="3"/>
      <c r="Y12" s="2" t="n">
        <f>17848</f>
        <v>17848.0</v>
      </c>
      <c r="Z12" s="2" t="str">
        <f>"－"</f>
        <v>－</v>
      </c>
      <c r="AA12" s="1" t="n">
        <f>21</f>
        <v>21.0</v>
      </c>
    </row>
    <row r="13">
      <c r="A13" s="9" t="s">
        <v>42</v>
      </c>
      <c r="B13" s="8" t="s">
        <v>43</v>
      </c>
      <c r="C13" s="8" t="s">
        <v>44</v>
      </c>
      <c r="D13" s="8" t="s">
        <v>90</v>
      </c>
      <c r="E13" s="7" t="s">
        <v>91</v>
      </c>
      <c r="F13" s="7" t="s">
        <v>92</v>
      </c>
      <c r="G13" s="3" t="s">
        <v>93</v>
      </c>
      <c r="H13" s="6" t="s">
        <v>94</v>
      </c>
      <c r="I13" s="3" t="s">
        <v>78</v>
      </c>
      <c r="J13" s="6" t="s">
        <v>95</v>
      </c>
      <c r="K13" s="3"/>
      <c r="L13" s="6"/>
      <c r="M13" s="3" t="s">
        <v>78</v>
      </c>
      <c r="N13" s="6" t="s">
        <v>96</v>
      </c>
      <c r="O13" s="3"/>
      <c r="P13" s="6"/>
      <c r="Q13" s="3" t="s">
        <v>59</v>
      </c>
      <c r="R13" s="6" t="s">
        <v>67</v>
      </c>
      <c r="S13" s="5" t="n">
        <f>6393.67</f>
        <v>6393.67</v>
      </c>
      <c r="T13" s="4" t="n">
        <f>23434</f>
        <v>23434.0</v>
      </c>
      <c r="U13" s="4"/>
      <c r="V13" s="4" t="n">
        <f>149787729000</f>
        <v>1.49787729E11</v>
      </c>
      <c r="W13" s="4"/>
      <c r="X13" s="3"/>
      <c r="Y13" s="2" t="n">
        <f>4316</f>
        <v>4316.0</v>
      </c>
      <c r="Z13" s="2" t="str">
        <f>"－"</f>
        <v>－</v>
      </c>
      <c r="AA13" s="1" t="n">
        <f>3</f>
        <v>3.0</v>
      </c>
    </row>
    <row r="14">
      <c r="A14" s="9" t="s">
        <v>42</v>
      </c>
      <c r="B14" s="8" t="s">
        <v>97</v>
      </c>
      <c r="C14" s="8" t="s">
        <v>98</v>
      </c>
      <c r="D14" s="8" t="s">
        <v>42</v>
      </c>
      <c r="E14" s="7" t="s">
        <v>45</v>
      </c>
      <c r="F14" s="7" t="s">
        <v>99</v>
      </c>
      <c r="G14" s="3" t="s">
        <v>47</v>
      </c>
      <c r="H14" s="6" t="s">
        <v>65</v>
      </c>
      <c r="I14" s="3" t="s">
        <v>47</v>
      </c>
      <c r="J14" s="6" t="s">
        <v>65</v>
      </c>
      <c r="K14" s="3"/>
      <c r="L14" s="6"/>
      <c r="M14" s="3" t="s">
        <v>88</v>
      </c>
      <c r="N14" s="6" t="s">
        <v>100</v>
      </c>
      <c r="O14" s="3"/>
      <c r="P14" s="6"/>
      <c r="Q14" s="3" t="s">
        <v>101</v>
      </c>
      <c r="R14" s="6" t="s">
        <v>102</v>
      </c>
      <c r="S14" s="5" t="n">
        <f>6291.35</f>
        <v>6291.35</v>
      </c>
      <c r="T14" s="4" t="n">
        <f>1310</f>
        <v>1310.0</v>
      </c>
      <c r="U14" s="4"/>
      <c r="V14" s="4" t="n">
        <f>825050600</f>
        <v>8.250506E8</v>
      </c>
      <c r="W14" s="4"/>
      <c r="X14" s="3" t="s">
        <v>53</v>
      </c>
      <c r="Y14" s="2" t="n">
        <f>1271</f>
        <v>1271.0</v>
      </c>
      <c r="Z14" s="2" t="str">
        <f>"－"</f>
        <v>－</v>
      </c>
      <c r="AA14" s="1" t="n">
        <f>16</f>
        <v>16.0</v>
      </c>
    </row>
    <row r="15">
      <c r="A15" s="9" t="s">
        <v>42</v>
      </c>
      <c r="B15" s="8" t="s">
        <v>97</v>
      </c>
      <c r="C15" s="8" t="s">
        <v>98</v>
      </c>
      <c r="D15" s="8" t="s">
        <v>54</v>
      </c>
      <c r="E15" s="7" t="s">
        <v>55</v>
      </c>
      <c r="F15" s="7" t="s">
        <v>103</v>
      </c>
      <c r="G15" s="3" t="s">
        <v>47</v>
      </c>
      <c r="H15" s="6" t="s">
        <v>104</v>
      </c>
      <c r="I15" s="3" t="s">
        <v>78</v>
      </c>
      <c r="J15" s="6" t="s">
        <v>105</v>
      </c>
      <c r="K15" s="3"/>
      <c r="L15" s="6"/>
      <c r="M15" s="3" t="s">
        <v>49</v>
      </c>
      <c r="N15" s="6" t="s">
        <v>106</v>
      </c>
      <c r="O15" s="3"/>
      <c r="P15" s="6"/>
      <c r="Q15" s="3" t="s">
        <v>59</v>
      </c>
      <c r="R15" s="6" t="s">
        <v>67</v>
      </c>
      <c r="S15" s="5" t="n">
        <f>6309.05</f>
        <v>6309.05</v>
      </c>
      <c r="T15" s="4" t="n">
        <f>246</f>
        <v>246.0</v>
      </c>
      <c r="U15" s="4"/>
      <c r="V15" s="4" t="n">
        <f>154388200</f>
        <v>1.543882E8</v>
      </c>
      <c r="W15" s="4"/>
      <c r="X15" s="3"/>
      <c r="Y15" s="2" t="n">
        <f>1787</f>
        <v>1787.0</v>
      </c>
      <c r="Z15" s="2" t="str">
        <f>"－"</f>
        <v>－</v>
      </c>
      <c r="AA15" s="1" t="n">
        <f>18</f>
        <v>18.0</v>
      </c>
    </row>
    <row r="16">
      <c r="A16" s="9" t="s">
        <v>42</v>
      </c>
      <c r="B16" s="8" t="s">
        <v>97</v>
      </c>
      <c r="C16" s="8" t="s">
        <v>98</v>
      </c>
      <c r="D16" s="8" t="s">
        <v>61</v>
      </c>
      <c r="E16" s="7" t="s">
        <v>62</v>
      </c>
      <c r="F16" s="7" t="s">
        <v>107</v>
      </c>
      <c r="G16" s="3" t="s">
        <v>47</v>
      </c>
      <c r="H16" s="6" t="s">
        <v>108</v>
      </c>
      <c r="I16" s="3" t="s">
        <v>47</v>
      </c>
      <c r="J16" s="6" t="s">
        <v>109</v>
      </c>
      <c r="K16" s="3"/>
      <c r="L16" s="6"/>
      <c r="M16" s="3" t="s">
        <v>49</v>
      </c>
      <c r="N16" s="6" t="s">
        <v>110</v>
      </c>
      <c r="O16" s="3"/>
      <c r="P16" s="6"/>
      <c r="Q16" s="3" t="s">
        <v>59</v>
      </c>
      <c r="R16" s="6" t="s">
        <v>111</v>
      </c>
      <c r="S16" s="5" t="n">
        <f>6311.67</f>
        <v>6311.67</v>
      </c>
      <c r="T16" s="4" t="n">
        <f>433</f>
        <v>433.0</v>
      </c>
      <c r="U16" s="4"/>
      <c r="V16" s="4" t="n">
        <f>272200700</f>
        <v>2.722007E8</v>
      </c>
      <c r="W16" s="4"/>
      <c r="X16" s="3"/>
      <c r="Y16" s="2" t="n">
        <f>1446</f>
        <v>1446.0</v>
      </c>
      <c r="Z16" s="2" t="str">
        <f>"－"</f>
        <v>－</v>
      </c>
      <c r="AA16" s="1" t="n">
        <f>21</f>
        <v>21.0</v>
      </c>
    </row>
    <row r="17">
      <c r="A17" s="9" t="s">
        <v>42</v>
      </c>
      <c r="B17" s="8" t="s">
        <v>97</v>
      </c>
      <c r="C17" s="8" t="s">
        <v>98</v>
      </c>
      <c r="D17" s="8" t="s">
        <v>68</v>
      </c>
      <c r="E17" s="7" t="s">
        <v>69</v>
      </c>
      <c r="F17" s="7" t="s">
        <v>112</v>
      </c>
      <c r="G17" s="3" t="s">
        <v>47</v>
      </c>
      <c r="H17" s="6" t="s">
        <v>108</v>
      </c>
      <c r="I17" s="3" t="s">
        <v>47</v>
      </c>
      <c r="J17" s="6" t="s">
        <v>108</v>
      </c>
      <c r="K17" s="3"/>
      <c r="L17" s="6"/>
      <c r="M17" s="3" t="s">
        <v>49</v>
      </c>
      <c r="N17" s="6" t="s">
        <v>66</v>
      </c>
      <c r="O17" s="3"/>
      <c r="P17" s="6"/>
      <c r="Q17" s="3" t="s">
        <v>59</v>
      </c>
      <c r="R17" s="6" t="s">
        <v>113</v>
      </c>
      <c r="S17" s="5" t="n">
        <f>6311.71</f>
        <v>6311.71</v>
      </c>
      <c r="T17" s="4" t="n">
        <f>695</f>
        <v>695.0</v>
      </c>
      <c r="U17" s="4"/>
      <c r="V17" s="4" t="n">
        <f>434768600</f>
        <v>4.347686E8</v>
      </c>
      <c r="W17" s="4"/>
      <c r="X17" s="3"/>
      <c r="Y17" s="2" t="n">
        <f>3506</f>
        <v>3506.0</v>
      </c>
      <c r="Z17" s="2" t="str">
        <f>"－"</f>
        <v>－</v>
      </c>
      <c r="AA17" s="1" t="n">
        <f>20</f>
        <v>20.0</v>
      </c>
    </row>
    <row r="18">
      <c r="A18" s="9" t="s">
        <v>42</v>
      </c>
      <c r="B18" s="8" t="s">
        <v>97</v>
      </c>
      <c r="C18" s="8" t="s">
        <v>98</v>
      </c>
      <c r="D18" s="8" t="s">
        <v>73</v>
      </c>
      <c r="E18" s="7" t="s">
        <v>74</v>
      </c>
      <c r="F18" s="7" t="s">
        <v>114</v>
      </c>
      <c r="G18" s="3" t="s">
        <v>47</v>
      </c>
      <c r="H18" s="6" t="s">
        <v>76</v>
      </c>
      <c r="I18" s="3" t="s">
        <v>47</v>
      </c>
      <c r="J18" s="6" t="s">
        <v>77</v>
      </c>
      <c r="K18" s="3"/>
      <c r="L18" s="6"/>
      <c r="M18" s="3" t="s">
        <v>49</v>
      </c>
      <c r="N18" s="6" t="s">
        <v>115</v>
      </c>
      <c r="O18" s="3"/>
      <c r="P18" s="6"/>
      <c r="Q18" s="3" t="s">
        <v>59</v>
      </c>
      <c r="R18" s="6" t="s">
        <v>116</v>
      </c>
      <c r="S18" s="5" t="n">
        <f>6312.76</f>
        <v>6312.76</v>
      </c>
      <c r="T18" s="4" t="n">
        <f>2951</f>
        <v>2951.0</v>
      </c>
      <c r="U18" s="4"/>
      <c r="V18" s="4" t="n">
        <f>1852466100</f>
        <v>1.8524661E9</v>
      </c>
      <c r="W18" s="4"/>
      <c r="X18" s="3"/>
      <c r="Y18" s="2" t="n">
        <f>2753</f>
        <v>2753.0</v>
      </c>
      <c r="Z18" s="2" t="str">
        <f>"－"</f>
        <v>－</v>
      </c>
      <c r="AA18" s="1" t="n">
        <f>21</f>
        <v>21.0</v>
      </c>
    </row>
    <row r="19">
      <c r="A19" s="9" t="s">
        <v>42</v>
      </c>
      <c r="B19" s="8" t="s">
        <v>97</v>
      </c>
      <c r="C19" s="8" t="s">
        <v>98</v>
      </c>
      <c r="D19" s="8" t="s">
        <v>81</v>
      </c>
      <c r="E19" s="7" t="s">
        <v>82</v>
      </c>
      <c r="F19" s="7" t="s">
        <v>117</v>
      </c>
      <c r="G19" s="3" t="s">
        <v>47</v>
      </c>
      <c r="H19" s="6" t="s">
        <v>48</v>
      </c>
      <c r="I19" s="3" t="s">
        <v>47</v>
      </c>
      <c r="J19" s="6" t="s">
        <v>84</v>
      </c>
      <c r="K19" s="3"/>
      <c r="L19" s="6"/>
      <c r="M19" s="3" t="s">
        <v>49</v>
      </c>
      <c r="N19" s="6" t="s">
        <v>87</v>
      </c>
      <c r="O19" s="3"/>
      <c r="P19" s="6"/>
      <c r="Q19" s="3" t="s">
        <v>59</v>
      </c>
      <c r="R19" s="6" t="s">
        <v>72</v>
      </c>
      <c r="S19" s="5" t="n">
        <f>6309.71</f>
        <v>6309.71</v>
      </c>
      <c r="T19" s="4" t="n">
        <f>93795</f>
        <v>93795.0</v>
      </c>
      <c r="U19" s="4"/>
      <c r="V19" s="4" t="n">
        <f>59077283800</f>
        <v>5.90772838E10</v>
      </c>
      <c r="W19" s="4"/>
      <c r="X19" s="3"/>
      <c r="Y19" s="2" t="n">
        <f>2789</f>
        <v>2789.0</v>
      </c>
      <c r="Z19" s="2" t="str">
        <f>"－"</f>
        <v>－</v>
      </c>
      <c r="AA19" s="1" t="n">
        <f>21</f>
        <v>21.0</v>
      </c>
    </row>
    <row r="20">
      <c r="A20" s="9" t="s">
        <v>42</v>
      </c>
      <c r="B20" s="8" t="s">
        <v>97</v>
      </c>
      <c r="C20" s="8" t="s">
        <v>98</v>
      </c>
      <c r="D20" s="8" t="s">
        <v>90</v>
      </c>
      <c r="E20" s="7" t="s">
        <v>91</v>
      </c>
      <c r="F20" s="7" t="s">
        <v>118</v>
      </c>
      <c r="G20" s="3" t="s">
        <v>93</v>
      </c>
      <c r="H20" s="6" t="s">
        <v>119</v>
      </c>
      <c r="I20" s="3" t="s">
        <v>78</v>
      </c>
      <c r="J20" s="6" t="s">
        <v>95</v>
      </c>
      <c r="K20" s="3"/>
      <c r="L20" s="6"/>
      <c r="M20" s="3" t="s">
        <v>78</v>
      </c>
      <c r="N20" s="6" t="s">
        <v>120</v>
      </c>
      <c r="O20" s="3"/>
      <c r="P20" s="6"/>
      <c r="Q20" s="3" t="s">
        <v>59</v>
      </c>
      <c r="R20" s="6" t="s">
        <v>60</v>
      </c>
      <c r="S20" s="5" t="n">
        <f>6393.67</f>
        <v>6393.67</v>
      </c>
      <c r="T20" s="4" t="n">
        <f>7070</f>
        <v>7070.0</v>
      </c>
      <c r="U20" s="4"/>
      <c r="V20" s="4" t="n">
        <f>4517384400</f>
        <v>4.5173844E9</v>
      </c>
      <c r="W20" s="4"/>
      <c r="X20" s="3"/>
      <c r="Y20" s="2" t="n">
        <f>1152</f>
        <v>1152.0</v>
      </c>
      <c r="Z20" s="2" t="str">
        <f>"－"</f>
        <v>－</v>
      </c>
      <c r="AA20" s="1" t="n">
        <f>3</f>
        <v>3.0</v>
      </c>
    </row>
    <row r="21">
      <c r="A21" s="9" t="s">
        <v>42</v>
      </c>
      <c r="B21" s="8" t="s">
        <v>121</v>
      </c>
      <c r="C21" s="8" t="s">
        <v>122</v>
      </c>
      <c r="D21" s="8" t="s">
        <v>123</v>
      </c>
      <c r="E21" s="7" t="s">
        <v>123</v>
      </c>
      <c r="F21" s="7" t="s">
        <v>123</v>
      </c>
      <c r="G21" s="3" t="s">
        <v>47</v>
      </c>
      <c r="H21" s="6" t="s">
        <v>124</v>
      </c>
      <c r="I21" s="3" t="s">
        <v>47</v>
      </c>
      <c r="J21" s="6" t="s">
        <v>125</v>
      </c>
      <c r="K21" s="3"/>
      <c r="L21" s="6"/>
      <c r="M21" s="3" t="s">
        <v>49</v>
      </c>
      <c r="N21" s="6" t="s">
        <v>126</v>
      </c>
      <c r="O21" s="3"/>
      <c r="P21" s="6"/>
      <c r="Q21" s="3" t="s">
        <v>59</v>
      </c>
      <c r="R21" s="6" t="s">
        <v>127</v>
      </c>
      <c r="S21" s="5" t="n">
        <f>6308.81</f>
        <v>6308.81</v>
      </c>
      <c r="T21" s="4" t="n">
        <f>43516</f>
        <v>43516.0</v>
      </c>
      <c r="U21" s="4"/>
      <c r="V21" s="4" t="n">
        <f>27665758600</f>
        <v>2.76657586E10</v>
      </c>
      <c r="W21" s="4"/>
      <c r="X21" s="3"/>
      <c r="Y21" s="2" t="n">
        <f>51317</f>
        <v>51317.0</v>
      </c>
      <c r="Z21" s="2" t="str">
        <f>"－"</f>
        <v>－</v>
      </c>
      <c r="AA21" s="1" t="n">
        <f>21</f>
        <v>21.0</v>
      </c>
    </row>
    <row r="22">
      <c r="A22" s="9" t="s">
        <v>42</v>
      </c>
      <c r="B22" s="8" t="s">
        <v>128</v>
      </c>
      <c r="C22" s="8" t="s">
        <v>129</v>
      </c>
      <c r="D22" s="8" t="s">
        <v>42</v>
      </c>
      <c r="E22" s="7" t="s">
        <v>45</v>
      </c>
      <c r="F22" s="7" t="s">
        <v>46</v>
      </c>
      <c r="G22" s="3" t="s">
        <v>130</v>
      </c>
      <c r="H22" s="6" t="s">
        <v>131</v>
      </c>
      <c r="I22" s="3" t="s">
        <v>132</v>
      </c>
      <c r="J22" s="6" t="s">
        <v>133</v>
      </c>
      <c r="K22" s="3"/>
      <c r="L22" s="6"/>
      <c r="M22" s="3" t="s">
        <v>132</v>
      </c>
      <c r="N22" s="6" t="s">
        <v>134</v>
      </c>
      <c r="O22" s="3"/>
      <c r="P22" s="6"/>
      <c r="Q22" s="3" t="s">
        <v>132</v>
      </c>
      <c r="R22" s="6" t="s">
        <v>133</v>
      </c>
      <c r="S22" s="5" t="n">
        <f>86.45</f>
        <v>86.45</v>
      </c>
      <c r="T22" s="4" t="n">
        <f>44</f>
        <v>44.0</v>
      </c>
      <c r="U22" s="4"/>
      <c r="V22" s="4" t="n">
        <f>36356000</f>
        <v>3.6356E7</v>
      </c>
      <c r="W22" s="4"/>
      <c r="X22" s="3" t="s">
        <v>53</v>
      </c>
      <c r="Y22" s="2" t="n">
        <f>57</f>
        <v>57.0</v>
      </c>
      <c r="Z22" s="2" t="str">
        <f>"－"</f>
        <v>－</v>
      </c>
      <c r="AA22" s="1" t="n">
        <f>5</f>
        <v>5.0</v>
      </c>
    </row>
    <row r="23">
      <c r="A23" s="9" t="s">
        <v>42</v>
      </c>
      <c r="B23" s="8" t="s">
        <v>128</v>
      </c>
      <c r="C23" s="8" t="s">
        <v>129</v>
      </c>
      <c r="D23" s="8" t="s">
        <v>54</v>
      </c>
      <c r="E23" s="7" t="s">
        <v>55</v>
      </c>
      <c r="F23" s="7" t="s">
        <v>56</v>
      </c>
      <c r="G23" s="3" t="s">
        <v>47</v>
      </c>
      <c r="H23" s="6" t="s">
        <v>135</v>
      </c>
      <c r="I23" s="3" t="s">
        <v>47</v>
      </c>
      <c r="J23" s="6" t="s">
        <v>136</v>
      </c>
      <c r="K23" s="3"/>
      <c r="L23" s="6"/>
      <c r="M23" s="3" t="s">
        <v>137</v>
      </c>
      <c r="N23" s="6" t="s">
        <v>138</v>
      </c>
      <c r="O23" s="3"/>
      <c r="P23" s="6"/>
      <c r="Q23" s="3" t="s">
        <v>85</v>
      </c>
      <c r="R23" s="6" t="s">
        <v>139</v>
      </c>
      <c r="S23" s="5" t="n">
        <f>84.49</f>
        <v>84.49</v>
      </c>
      <c r="T23" s="4" t="n">
        <f>51</f>
        <v>51.0</v>
      </c>
      <c r="U23" s="4"/>
      <c r="V23" s="4" t="n">
        <f>42970000</f>
        <v>4.297E7</v>
      </c>
      <c r="W23" s="4"/>
      <c r="X23" s="3"/>
      <c r="Y23" s="2" t="n">
        <f>134</f>
        <v>134.0</v>
      </c>
      <c r="Z23" s="2" t="str">
        <f>"－"</f>
        <v>－</v>
      </c>
      <c r="AA23" s="1" t="n">
        <f>7</f>
        <v>7.0</v>
      </c>
    </row>
    <row r="24">
      <c r="A24" s="9" t="s">
        <v>42</v>
      </c>
      <c r="B24" s="8" t="s">
        <v>128</v>
      </c>
      <c r="C24" s="8" t="s">
        <v>129</v>
      </c>
      <c r="D24" s="8" t="s">
        <v>61</v>
      </c>
      <c r="E24" s="7" t="s">
        <v>62</v>
      </c>
      <c r="F24" s="7" t="s">
        <v>63</v>
      </c>
      <c r="G24" s="3" t="s">
        <v>47</v>
      </c>
      <c r="H24" s="6" t="s">
        <v>140</v>
      </c>
      <c r="I24" s="3" t="s">
        <v>47</v>
      </c>
      <c r="J24" s="6" t="s">
        <v>141</v>
      </c>
      <c r="K24" s="3"/>
      <c r="L24" s="6"/>
      <c r="M24" s="3" t="s">
        <v>88</v>
      </c>
      <c r="N24" s="6" t="s">
        <v>142</v>
      </c>
      <c r="O24" s="3"/>
      <c r="P24" s="6"/>
      <c r="Q24" s="3" t="s">
        <v>78</v>
      </c>
      <c r="R24" s="6" t="s">
        <v>143</v>
      </c>
      <c r="S24" s="5" t="n">
        <f>84.94</f>
        <v>84.94</v>
      </c>
      <c r="T24" s="4" t="n">
        <f>133</f>
        <v>133.0</v>
      </c>
      <c r="U24" s="4"/>
      <c r="V24" s="4" t="n">
        <f>113663000</f>
        <v>1.13663E8</v>
      </c>
      <c r="W24" s="4"/>
      <c r="X24" s="3"/>
      <c r="Y24" s="2" t="n">
        <f>176</f>
        <v>176.0</v>
      </c>
      <c r="Z24" s="2" t="str">
        <f>"－"</f>
        <v>－</v>
      </c>
      <c r="AA24" s="1" t="n">
        <f>11</f>
        <v>11.0</v>
      </c>
    </row>
    <row r="25">
      <c r="A25" s="9" t="s">
        <v>42</v>
      </c>
      <c r="B25" s="8" t="s">
        <v>128</v>
      </c>
      <c r="C25" s="8" t="s">
        <v>129</v>
      </c>
      <c r="D25" s="8" t="s">
        <v>68</v>
      </c>
      <c r="E25" s="7" t="s">
        <v>69</v>
      </c>
      <c r="F25" s="7" t="s">
        <v>70</v>
      </c>
      <c r="G25" s="3" t="s">
        <v>47</v>
      </c>
      <c r="H25" s="6" t="s">
        <v>135</v>
      </c>
      <c r="I25" s="3" t="s">
        <v>47</v>
      </c>
      <c r="J25" s="6" t="s">
        <v>135</v>
      </c>
      <c r="K25" s="3"/>
      <c r="L25" s="6"/>
      <c r="M25" s="3" t="s">
        <v>88</v>
      </c>
      <c r="N25" s="6" t="s">
        <v>144</v>
      </c>
      <c r="O25" s="3"/>
      <c r="P25" s="6"/>
      <c r="Q25" s="3" t="s">
        <v>78</v>
      </c>
      <c r="R25" s="6" t="s">
        <v>145</v>
      </c>
      <c r="S25" s="5" t="n">
        <f>84.58</f>
        <v>84.58</v>
      </c>
      <c r="T25" s="4" t="n">
        <f>47</f>
        <v>47.0</v>
      </c>
      <c r="U25" s="4"/>
      <c r="V25" s="4" t="n">
        <f>39516000</f>
        <v>3.9516E7</v>
      </c>
      <c r="W25" s="4"/>
      <c r="X25" s="3"/>
      <c r="Y25" s="2" t="n">
        <f>258</f>
        <v>258.0</v>
      </c>
      <c r="Z25" s="2" t="str">
        <f>"－"</f>
        <v>－</v>
      </c>
      <c r="AA25" s="1" t="n">
        <f>9</f>
        <v>9.0</v>
      </c>
    </row>
    <row r="26">
      <c r="A26" s="9" t="s">
        <v>42</v>
      </c>
      <c r="B26" s="8" t="s">
        <v>128</v>
      </c>
      <c r="C26" s="8" t="s">
        <v>129</v>
      </c>
      <c r="D26" s="8" t="s">
        <v>73</v>
      </c>
      <c r="E26" s="7" t="s">
        <v>74</v>
      </c>
      <c r="F26" s="7" t="s">
        <v>75</v>
      </c>
      <c r="G26" s="3" t="s">
        <v>47</v>
      </c>
      <c r="H26" s="6" t="s">
        <v>135</v>
      </c>
      <c r="I26" s="3" t="s">
        <v>47</v>
      </c>
      <c r="J26" s="6" t="s">
        <v>135</v>
      </c>
      <c r="K26" s="3"/>
      <c r="L26" s="6"/>
      <c r="M26" s="3" t="s">
        <v>146</v>
      </c>
      <c r="N26" s="6" t="s">
        <v>147</v>
      </c>
      <c r="O26" s="3"/>
      <c r="P26" s="6"/>
      <c r="Q26" s="3" t="s">
        <v>59</v>
      </c>
      <c r="R26" s="6" t="s">
        <v>148</v>
      </c>
      <c r="S26" s="5" t="n">
        <f>84.6</f>
        <v>84.6</v>
      </c>
      <c r="T26" s="4" t="n">
        <f>313</f>
        <v>313.0</v>
      </c>
      <c r="U26" s="4"/>
      <c r="V26" s="4" t="n">
        <f>262233000</f>
        <v>2.62233E8</v>
      </c>
      <c r="W26" s="4"/>
      <c r="X26" s="3"/>
      <c r="Y26" s="2" t="n">
        <f>365</f>
        <v>365.0</v>
      </c>
      <c r="Z26" s="2" t="str">
        <f>"－"</f>
        <v>－</v>
      </c>
      <c r="AA26" s="1" t="n">
        <f>21</f>
        <v>21.0</v>
      </c>
    </row>
    <row r="27">
      <c r="A27" s="9" t="s">
        <v>42</v>
      </c>
      <c r="B27" s="8" t="s">
        <v>128</v>
      </c>
      <c r="C27" s="8" t="s">
        <v>129</v>
      </c>
      <c r="D27" s="8" t="s">
        <v>81</v>
      </c>
      <c r="E27" s="7" t="s">
        <v>82</v>
      </c>
      <c r="F27" s="7" t="s">
        <v>83</v>
      </c>
      <c r="G27" s="3" t="s">
        <v>47</v>
      </c>
      <c r="H27" s="6" t="s">
        <v>141</v>
      </c>
      <c r="I27" s="3" t="s">
        <v>149</v>
      </c>
      <c r="J27" s="6" t="s">
        <v>150</v>
      </c>
      <c r="K27" s="3"/>
      <c r="L27" s="6"/>
      <c r="M27" s="3" t="s">
        <v>146</v>
      </c>
      <c r="N27" s="6" t="s">
        <v>151</v>
      </c>
      <c r="O27" s="3"/>
      <c r="P27" s="6"/>
      <c r="Q27" s="3" t="s">
        <v>59</v>
      </c>
      <c r="R27" s="6" t="s">
        <v>152</v>
      </c>
      <c r="S27" s="5" t="n">
        <f>84.82</f>
        <v>84.82</v>
      </c>
      <c r="T27" s="4" t="n">
        <f>1150</f>
        <v>1150.0</v>
      </c>
      <c r="U27" s="4"/>
      <c r="V27" s="4" t="n">
        <f>968270000</f>
        <v>9.6827E8</v>
      </c>
      <c r="W27" s="4"/>
      <c r="X27" s="3"/>
      <c r="Y27" s="2" t="n">
        <f>507</f>
        <v>507.0</v>
      </c>
      <c r="Z27" s="2" t="str">
        <f>"－"</f>
        <v>－</v>
      </c>
      <c r="AA27" s="1" t="n">
        <f>21</f>
        <v>21.0</v>
      </c>
    </row>
    <row r="28">
      <c r="A28" s="9" t="s">
        <v>42</v>
      </c>
      <c r="B28" s="8" t="s">
        <v>128</v>
      </c>
      <c r="C28" s="8" t="s">
        <v>129</v>
      </c>
      <c r="D28" s="8" t="s">
        <v>90</v>
      </c>
      <c r="E28" s="7" t="s">
        <v>91</v>
      </c>
      <c r="F28" s="7" t="s">
        <v>92</v>
      </c>
      <c r="G28" s="3" t="s">
        <v>93</v>
      </c>
      <c r="H28" s="6" t="s">
        <v>153</v>
      </c>
      <c r="I28" s="3" t="s">
        <v>59</v>
      </c>
      <c r="J28" s="6" t="s">
        <v>154</v>
      </c>
      <c r="K28" s="3"/>
      <c r="L28" s="6"/>
      <c r="M28" s="3" t="s">
        <v>93</v>
      </c>
      <c r="N28" s="6" t="s">
        <v>155</v>
      </c>
      <c r="O28" s="3"/>
      <c r="P28" s="6"/>
      <c r="Q28" s="3" t="s">
        <v>59</v>
      </c>
      <c r="R28" s="6" t="s">
        <v>152</v>
      </c>
      <c r="S28" s="5" t="n">
        <f>84.63</f>
        <v>84.63</v>
      </c>
      <c r="T28" s="4" t="n">
        <f>33</f>
        <v>33.0</v>
      </c>
      <c r="U28" s="4"/>
      <c r="V28" s="4" t="n">
        <f>28007000</f>
        <v>2.8007E7</v>
      </c>
      <c r="W28" s="4"/>
      <c r="X28" s="3"/>
      <c r="Y28" s="2" t="n">
        <f>20</f>
        <v>20.0</v>
      </c>
      <c r="Z28" s="2" t="str">
        <f>"－"</f>
        <v>－</v>
      </c>
      <c r="AA28" s="1" t="n">
        <f>3</f>
        <v>3.0</v>
      </c>
    </row>
    <row r="29">
      <c r="A29" s="9" t="s">
        <v>42</v>
      </c>
      <c r="B29" s="8" t="s">
        <v>156</v>
      </c>
      <c r="C29" s="8" t="s">
        <v>157</v>
      </c>
      <c r="D29" s="8" t="s">
        <v>42</v>
      </c>
      <c r="E29" s="7" t="s">
        <v>45</v>
      </c>
      <c r="F29" s="7" t="s">
        <v>46</v>
      </c>
      <c r="G29" s="3" t="s">
        <v>47</v>
      </c>
      <c r="H29" s="6" t="s">
        <v>158</v>
      </c>
      <c r="I29" s="3" t="s">
        <v>159</v>
      </c>
      <c r="J29" s="6" t="s">
        <v>160</v>
      </c>
      <c r="K29" s="3"/>
      <c r="L29" s="6"/>
      <c r="M29" s="3" t="s">
        <v>146</v>
      </c>
      <c r="N29" s="6" t="s">
        <v>161</v>
      </c>
      <c r="O29" s="3"/>
      <c r="P29" s="6"/>
      <c r="Q29" s="3" t="s">
        <v>51</v>
      </c>
      <c r="R29" s="6" t="s">
        <v>162</v>
      </c>
      <c r="S29" s="5" t="n">
        <f>3596.22</f>
        <v>3596.22</v>
      </c>
      <c r="T29" s="4" t="n">
        <f>829</f>
        <v>829.0</v>
      </c>
      <c r="U29" s="4"/>
      <c r="V29" s="4" t="n">
        <f>1485295500</f>
        <v>1.4852955E9</v>
      </c>
      <c r="W29" s="4"/>
      <c r="X29" s="3" t="s">
        <v>53</v>
      </c>
      <c r="Y29" s="2" t="n">
        <f>90</f>
        <v>90.0</v>
      </c>
      <c r="Z29" s="2" t="str">
        <f>"－"</f>
        <v>－</v>
      </c>
      <c r="AA29" s="1" t="n">
        <f>18</f>
        <v>18.0</v>
      </c>
    </row>
    <row r="30">
      <c r="A30" s="9" t="s">
        <v>42</v>
      </c>
      <c r="B30" s="8" t="s">
        <v>156</v>
      </c>
      <c r="C30" s="8" t="s">
        <v>157</v>
      </c>
      <c r="D30" s="8" t="s">
        <v>54</v>
      </c>
      <c r="E30" s="7" t="s">
        <v>55</v>
      </c>
      <c r="F30" s="7" t="s">
        <v>56</v>
      </c>
      <c r="G30" s="3" t="s">
        <v>47</v>
      </c>
      <c r="H30" s="6" t="s">
        <v>163</v>
      </c>
      <c r="I30" s="3" t="s">
        <v>159</v>
      </c>
      <c r="J30" s="6" t="s">
        <v>164</v>
      </c>
      <c r="K30" s="3"/>
      <c r="L30" s="6"/>
      <c r="M30" s="3" t="s">
        <v>165</v>
      </c>
      <c r="N30" s="6" t="s">
        <v>166</v>
      </c>
      <c r="O30" s="3"/>
      <c r="P30" s="6"/>
      <c r="Q30" s="3" t="s">
        <v>59</v>
      </c>
      <c r="R30" s="6" t="s">
        <v>167</v>
      </c>
      <c r="S30" s="5" t="n">
        <f>3589.67</f>
        <v>3589.67</v>
      </c>
      <c r="T30" s="4" t="n">
        <f>1347</f>
        <v>1347.0</v>
      </c>
      <c r="U30" s="4"/>
      <c r="V30" s="4" t="n">
        <f>2401082000</f>
        <v>2.401082E9</v>
      </c>
      <c r="W30" s="4"/>
      <c r="X30" s="3"/>
      <c r="Y30" s="2" t="n">
        <f>1048</f>
        <v>1048.0</v>
      </c>
      <c r="Z30" s="2" t="str">
        <f>"－"</f>
        <v>－</v>
      </c>
      <c r="AA30" s="1" t="n">
        <f>21</f>
        <v>21.0</v>
      </c>
    </row>
    <row r="31">
      <c r="A31" s="9" t="s">
        <v>42</v>
      </c>
      <c r="B31" s="8" t="s">
        <v>156</v>
      </c>
      <c r="C31" s="8" t="s">
        <v>157</v>
      </c>
      <c r="D31" s="8" t="s">
        <v>61</v>
      </c>
      <c r="E31" s="7" t="s">
        <v>62</v>
      </c>
      <c r="F31" s="7" t="s">
        <v>63</v>
      </c>
      <c r="G31" s="3" t="s">
        <v>47</v>
      </c>
      <c r="H31" s="6" t="s">
        <v>168</v>
      </c>
      <c r="I31" s="3" t="s">
        <v>159</v>
      </c>
      <c r="J31" s="6" t="s">
        <v>169</v>
      </c>
      <c r="K31" s="3"/>
      <c r="L31" s="6"/>
      <c r="M31" s="3" t="s">
        <v>165</v>
      </c>
      <c r="N31" s="6" t="s">
        <v>170</v>
      </c>
      <c r="O31" s="3"/>
      <c r="P31" s="6"/>
      <c r="Q31" s="3" t="s">
        <v>59</v>
      </c>
      <c r="R31" s="6" t="s">
        <v>171</v>
      </c>
      <c r="S31" s="5" t="n">
        <f>3590.29</f>
        <v>3590.29</v>
      </c>
      <c r="T31" s="4" t="n">
        <f>3177</f>
        <v>3177.0</v>
      </c>
      <c r="U31" s="4"/>
      <c r="V31" s="4" t="n">
        <f>5674090000</f>
        <v>5.67409E9</v>
      </c>
      <c r="W31" s="4"/>
      <c r="X31" s="3"/>
      <c r="Y31" s="2" t="n">
        <f>1705</f>
        <v>1705.0</v>
      </c>
      <c r="Z31" s="2" t="str">
        <f>"－"</f>
        <v>－</v>
      </c>
      <c r="AA31" s="1" t="n">
        <f>21</f>
        <v>21.0</v>
      </c>
    </row>
    <row r="32">
      <c r="A32" s="9" t="s">
        <v>42</v>
      </c>
      <c r="B32" s="8" t="s">
        <v>156</v>
      </c>
      <c r="C32" s="8" t="s">
        <v>157</v>
      </c>
      <c r="D32" s="8" t="s">
        <v>68</v>
      </c>
      <c r="E32" s="7" t="s">
        <v>69</v>
      </c>
      <c r="F32" s="7" t="s">
        <v>70</v>
      </c>
      <c r="G32" s="3" t="s">
        <v>47</v>
      </c>
      <c r="H32" s="6" t="s">
        <v>172</v>
      </c>
      <c r="I32" s="3" t="s">
        <v>159</v>
      </c>
      <c r="J32" s="6" t="s">
        <v>173</v>
      </c>
      <c r="K32" s="3"/>
      <c r="L32" s="6"/>
      <c r="M32" s="3" t="s">
        <v>165</v>
      </c>
      <c r="N32" s="6" t="s">
        <v>174</v>
      </c>
      <c r="O32" s="3"/>
      <c r="P32" s="6"/>
      <c r="Q32" s="3" t="s">
        <v>59</v>
      </c>
      <c r="R32" s="6" t="s">
        <v>175</v>
      </c>
      <c r="S32" s="5" t="n">
        <f>3588.86</f>
        <v>3588.86</v>
      </c>
      <c r="T32" s="4" t="n">
        <f>3554</f>
        <v>3554.0</v>
      </c>
      <c r="U32" s="4"/>
      <c r="V32" s="4" t="n">
        <f>6366265000</f>
        <v>6.366265E9</v>
      </c>
      <c r="W32" s="4"/>
      <c r="X32" s="3"/>
      <c r="Y32" s="2" t="n">
        <f>4427</f>
        <v>4427.0</v>
      </c>
      <c r="Z32" s="2" t="str">
        <f>"－"</f>
        <v>－</v>
      </c>
      <c r="AA32" s="1" t="n">
        <f>21</f>
        <v>21.0</v>
      </c>
    </row>
    <row r="33">
      <c r="A33" s="9" t="s">
        <v>42</v>
      </c>
      <c r="B33" s="8" t="s">
        <v>156</v>
      </c>
      <c r="C33" s="8" t="s">
        <v>157</v>
      </c>
      <c r="D33" s="8" t="s">
        <v>73</v>
      </c>
      <c r="E33" s="7" t="s">
        <v>74</v>
      </c>
      <c r="F33" s="7" t="s">
        <v>75</v>
      </c>
      <c r="G33" s="3" t="s">
        <v>47</v>
      </c>
      <c r="H33" s="6" t="s">
        <v>176</v>
      </c>
      <c r="I33" s="3" t="s">
        <v>159</v>
      </c>
      <c r="J33" s="6" t="s">
        <v>177</v>
      </c>
      <c r="K33" s="3" t="s">
        <v>178</v>
      </c>
      <c r="L33" s="6" t="s">
        <v>179</v>
      </c>
      <c r="M33" s="3" t="s">
        <v>165</v>
      </c>
      <c r="N33" s="6" t="s">
        <v>180</v>
      </c>
      <c r="O33" s="3" t="s">
        <v>178</v>
      </c>
      <c r="P33" s="6" t="s">
        <v>179</v>
      </c>
      <c r="Q33" s="3" t="s">
        <v>59</v>
      </c>
      <c r="R33" s="6" t="s">
        <v>175</v>
      </c>
      <c r="S33" s="5" t="n">
        <f>3585.57</f>
        <v>3585.57</v>
      </c>
      <c r="T33" s="4" t="n">
        <f>23319</f>
        <v>23319.0</v>
      </c>
      <c r="U33" s="4" t="n">
        <v>100.0</v>
      </c>
      <c r="V33" s="4" t="n">
        <f>41708466000</f>
        <v>4.1708466E10</v>
      </c>
      <c r="W33" s="4" t="n">
        <v>1.768E8</v>
      </c>
      <c r="X33" s="3"/>
      <c r="Y33" s="2" t="n">
        <f>14307</f>
        <v>14307.0</v>
      </c>
      <c r="Z33" s="2" t="str">
        <f>"－"</f>
        <v>－</v>
      </c>
      <c r="AA33" s="1" t="n">
        <f>21</f>
        <v>21.0</v>
      </c>
    </row>
    <row r="34">
      <c r="A34" s="9" t="s">
        <v>42</v>
      </c>
      <c r="B34" s="8" t="s">
        <v>156</v>
      </c>
      <c r="C34" s="8" t="s">
        <v>157</v>
      </c>
      <c r="D34" s="8" t="s">
        <v>81</v>
      </c>
      <c r="E34" s="7" t="s">
        <v>82</v>
      </c>
      <c r="F34" s="7" t="s">
        <v>83</v>
      </c>
      <c r="G34" s="3" t="s">
        <v>47</v>
      </c>
      <c r="H34" s="6" t="s">
        <v>181</v>
      </c>
      <c r="I34" s="3" t="s">
        <v>159</v>
      </c>
      <c r="J34" s="6" t="s">
        <v>182</v>
      </c>
      <c r="K34" s="3" t="s">
        <v>149</v>
      </c>
      <c r="L34" s="6" t="s">
        <v>183</v>
      </c>
      <c r="M34" s="3" t="s">
        <v>165</v>
      </c>
      <c r="N34" s="6" t="s">
        <v>184</v>
      </c>
      <c r="O34" s="3" t="s">
        <v>88</v>
      </c>
      <c r="P34" s="6" t="s">
        <v>185</v>
      </c>
      <c r="Q34" s="3" t="s">
        <v>59</v>
      </c>
      <c r="R34" s="6" t="s">
        <v>186</v>
      </c>
      <c r="S34" s="5" t="n">
        <f>3572.95</f>
        <v>3572.95</v>
      </c>
      <c r="T34" s="4" t="n">
        <f>201044</f>
        <v>201044.0</v>
      </c>
      <c r="U34" s="4" t="n">
        <v>22.0</v>
      </c>
      <c r="V34" s="4" t="n">
        <f>358315966000</f>
        <v>3.58315966E11</v>
      </c>
      <c r="W34" s="4" t="n">
        <v>3.90335E7</v>
      </c>
      <c r="X34" s="3"/>
      <c r="Y34" s="2" t="n">
        <f>16288</f>
        <v>16288.0</v>
      </c>
      <c r="Z34" s="2" t="str">
        <f>"－"</f>
        <v>－</v>
      </c>
      <c r="AA34" s="1" t="n">
        <f>21</f>
        <v>21.0</v>
      </c>
    </row>
    <row r="35">
      <c r="A35" s="9" t="s">
        <v>42</v>
      </c>
      <c r="B35" s="8" t="s">
        <v>156</v>
      </c>
      <c r="C35" s="8" t="s">
        <v>157</v>
      </c>
      <c r="D35" s="8" t="s">
        <v>90</v>
      </c>
      <c r="E35" s="7" t="s">
        <v>91</v>
      </c>
      <c r="F35" s="7" t="s">
        <v>92</v>
      </c>
      <c r="G35" s="3" t="s">
        <v>93</v>
      </c>
      <c r="H35" s="6" t="s">
        <v>187</v>
      </c>
      <c r="I35" s="3" t="s">
        <v>59</v>
      </c>
      <c r="J35" s="6" t="s">
        <v>188</v>
      </c>
      <c r="K35" s="3"/>
      <c r="L35" s="6"/>
      <c r="M35" s="3" t="s">
        <v>93</v>
      </c>
      <c r="N35" s="6" t="s">
        <v>189</v>
      </c>
      <c r="O35" s="3"/>
      <c r="P35" s="6"/>
      <c r="Q35" s="3" t="s">
        <v>59</v>
      </c>
      <c r="R35" s="6" t="s">
        <v>190</v>
      </c>
      <c r="S35" s="5" t="n">
        <f>3529.67</f>
        <v>3529.67</v>
      </c>
      <c r="T35" s="4" t="n">
        <f>11300</f>
        <v>11300.0</v>
      </c>
      <c r="U35" s="4"/>
      <c r="V35" s="4" t="n">
        <f>19986681000</f>
        <v>1.9986681E10</v>
      </c>
      <c r="W35" s="4"/>
      <c r="X35" s="3"/>
      <c r="Y35" s="2" t="n">
        <f>3833</f>
        <v>3833.0</v>
      </c>
      <c r="Z35" s="2" t="str">
        <f>"－"</f>
        <v>－</v>
      </c>
      <c r="AA35" s="1" t="n">
        <f>3</f>
        <v>3.0</v>
      </c>
    </row>
    <row r="36">
      <c r="A36" s="9" t="s">
        <v>42</v>
      </c>
      <c r="B36" s="8" t="s">
        <v>191</v>
      </c>
      <c r="C36" s="8" t="s">
        <v>192</v>
      </c>
      <c r="D36" s="8" t="s">
        <v>42</v>
      </c>
      <c r="E36" s="7" t="s">
        <v>45</v>
      </c>
      <c r="F36" s="7" t="s">
        <v>99</v>
      </c>
      <c r="G36" s="3" t="s">
        <v>149</v>
      </c>
      <c r="H36" s="6" t="s">
        <v>193</v>
      </c>
      <c r="I36" s="3" t="s">
        <v>149</v>
      </c>
      <c r="J36" s="6" t="s">
        <v>193</v>
      </c>
      <c r="K36" s="3"/>
      <c r="L36" s="6"/>
      <c r="M36" s="3" t="s">
        <v>165</v>
      </c>
      <c r="N36" s="6" t="s">
        <v>194</v>
      </c>
      <c r="O36" s="3"/>
      <c r="P36" s="6"/>
      <c r="Q36" s="3" t="s">
        <v>101</v>
      </c>
      <c r="R36" s="6" t="s">
        <v>195</v>
      </c>
      <c r="S36" s="5" t="n">
        <f>3599.06</f>
        <v>3599.06</v>
      </c>
      <c r="T36" s="4" t="n">
        <f>131</f>
        <v>131.0</v>
      </c>
      <c r="U36" s="4"/>
      <c r="V36" s="4" t="n">
        <f>46825800</f>
        <v>4.68258E7</v>
      </c>
      <c r="W36" s="4"/>
      <c r="X36" s="3" t="s">
        <v>53</v>
      </c>
      <c r="Y36" s="2" t="n">
        <f>133</f>
        <v>133.0</v>
      </c>
      <c r="Z36" s="2" t="str">
        <f>"－"</f>
        <v>－</v>
      </c>
      <c r="AA36" s="1" t="n">
        <f>13</f>
        <v>13.0</v>
      </c>
    </row>
    <row r="37">
      <c r="A37" s="9" t="s">
        <v>42</v>
      </c>
      <c r="B37" s="8" t="s">
        <v>191</v>
      </c>
      <c r="C37" s="8" t="s">
        <v>192</v>
      </c>
      <c r="D37" s="8" t="s">
        <v>54</v>
      </c>
      <c r="E37" s="7" t="s">
        <v>55</v>
      </c>
      <c r="F37" s="7" t="s">
        <v>103</v>
      </c>
      <c r="G37" s="3" t="s">
        <v>47</v>
      </c>
      <c r="H37" s="6" t="s">
        <v>168</v>
      </c>
      <c r="I37" s="3" t="s">
        <v>47</v>
      </c>
      <c r="J37" s="6" t="s">
        <v>168</v>
      </c>
      <c r="K37" s="3"/>
      <c r="L37" s="6"/>
      <c r="M37" s="3" t="s">
        <v>165</v>
      </c>
      <c r="N37" s="6" t="s">
        <v>196</v>
      </c>
      <c r="O37" s="3"/>
      <c r="P37" s="6"/>
      <c r="Q37" s="3" t="s">
        <v>59</v>
      </c>
      <c r="R37" s="6" t="s">
        <v>197</v>
      </c>
      <c r="S37" s="5" t="n">
        <f>3589.67</f>
        <v>3589.67</v>
      </c>
      <c r="T37" s="4" t="n">
        <f>172</f>
        <v>172.0</v>
      </c>
      <c r="U37" s="4"/>
      <c r="V37" s="4" t="n">
        <f>60814500</f>
        <v>6.08145E7</v>
      </c>
      <c r="W37" s="4"/>
      <c r="X37" s="3"/>
      <c r="Y37" s="2" t="n">
        <f>215</f>
        <v>215.0</v>
      </c>
      <c r="Z37" s="2" t="str">
        <f>"－"</f>
        <v>－</v>
      </c>
      <c r="AA37" s="1" t="n">
        <f>17</f>
        <v>17.0</v>
      </c>
    </row>
    <row r="38">
      <c r="A38" s="9" t="s">
        <v>42</v>
      </c>
      <c r="B38" s="8" t="s">
        <v>191</v>
      </c>
      <c r="C38" s="8" t="s">
        <v>192</v>
      </c>
      <c r="D38" s="8" t="s">
        <v>61</v>
      </c>
      <c r="E38" s="7" t="s">
        <v>62</v>
      </c>
      <c r="F38" s="7" t="s">
        <v>107</v>
      </c>
      <c r="G38" s="3" t="s">
        <v>47</v>
      </c>
      <c r="H38" s="6" t="s">
        <v>198</v>
      </c>
      <c r="I38" s="3" t="s">
        <v>159</v>
      </c>
      <c r="J38" s="6" t="s">
        <v>181</v>
      </c>
      <c r="K38" s="3"/>
      <c r="L38" s="6"/>
      <c r="M38" s="3" t="s">
        <v>165</v>
      </c>
      <c r="N38" s="6" t="s">
        <v>199</v>
      </c>
      <c r="O38" s="3"/>
      <c r="P38" s="6"/>
      <c r="Q38" s="3" t="s">
        <v>59</v>
      </c>
      <c r="R38" s="6" t="s">
        <v>200</v>
      </c>
      <c r="S38" s="5" t="n">
        <f>3590.29</f>
        <v>3590.29</v>
      </c>
      <c r="T38" s="4" t="n">
        <f>235</f>
        <v>235.0</v>
      </c>
      <c r="U38" s="4"/>
      <c r="V38" s="4" t="n">
        <f>83556000</f>
        <v>8.3556E7</v>
      </c>
      <c r="W38" s="4"/>
      <c r="X38" s="3"/>
      <c r="Y38" s="2" t="n">
        <f>175</f>
        <v>175.0</v>
      </c>
      <c r="Z38" s="2" t="str">
        <f>"－"</f>
        <v>－</v>
      </c>
      <c r="AA38" s="1" t="n">
        <f>20</f>
        <v>20.0</v>
      </c>
    </row>
    <row r="39">
      <c r="A39" s="9" t="s">
        <v>42</v>
      </c>
      <c r="B39" s="8" t="s">
        <v>191</v>
      </c>
      <c r="C39" s="8" t="s">
        <v>192</v>
      </c>
      <c r="D39" s="8" t="s">
        <v>68</v>
      </c>
      <c r="E39" s="7" t="s">
        <v>69</v>
      </c>
      <c r="F39" s="7" t="s">
        <v>112</v>
      </c>
      <c r="G39" s="3" t="s">
        <v>159</v>
      </c>
      <c r="H39" s="6" t="s">
        <v>201</v>
      </c>
      <c r="I39" s="3" t="s">
        <v>159</v>
      </c>
      <c r="J39" s="6" t="s">
        <v>201</v>
      </c>
      <c r="K39" s="3"/>
      <c r="L39" s="6"/>
      <c r="M39" s="3" t="s">
        <v>165</v>
      </c>
      <c r="N39" s="6" t="s">
        <v>170</v>
      </c>
      <c r="O39" s="3"/>
      <c r="P39" s="6"/>
      <c r="Q39" s="3" t="s">
        <v>93</v>
      </c>
      <c r="R39" s="6" t="s">
        <v>202</v>
      </c>
      <c r="S39" s="5" t="n">
        <f>3588.86</f>
        <v>3588.86</v>
      </c>
      <c r="T39" s="4" t="n">
        <f>95</f>
        <v>95.0</v>
      </c>
      <c r="U39" s="4"/>
      <c r="V39" s="4" t="n">
        <f>33996400</f>
        <v>3.39964E7</v>
      </c>
      <c r="W39" s="4"/>
      <c r="X39" s="3"/>
      <c r="Y39" s="2" t="n">
        <f>369</f>
        <v>369.0</v>
      </c>
      <c r="Z39" s="2" t="str">
        <f>"－"</f>
        <v>－</v>
      </c>
      <c r="AA39" s="1" t="n">
        <f>14</f>
        <v>14.0</v>
      </c>
    </row>
    <row r="40">
      <c r="A40" s="9" t="s">
        <v>42</v>
      </c>
      <c r="B40" s="8" t="s">
        <v>191</v>
      </c>
      <c r="C40" s="8" t="s">
        <v>192</v>
      </c>
      <c r="D40" s="8" t="s">
        <v>73</v>
      </c>
      <c r="E40" s="7" t="s">
        <v>74</v>
      </c>
      <c r="F40" s="7" t="s">
        <v>114</v>
      </c>
      <c r="G40" s="3" t="s">
        <v>47</v>
      </c>
      <c r="H40" s="6" t="s">
        <v>201</v>
      </c>
      <c r="I40" s="3" t="s">
        <v>159</v>
      </c>
      <c r="J40" s="6" t="s">
        <v>182</v>
      </c>
      <c r="K40" s="3"/>
      <c r="L40" s="6"/>
      <c r="M40" s="3" t="s">
        <v>165</v>
      </c>
      <c r="N40" s="6" t="s">
        <v>203</v>
      </c>
      <c r="O40" s="3"/>
      <c r="P40" s="6"/>
      <c r="Q40" s="3" t="s">
        <v>59</v>
      </c>
      <c r="R40" s="6" t="s">
        <v>204</v>
      </c>
      <c r="S40" s="5" t="n">
        <f>3585.57</f>
        <v>3585.57</v>
      </c>
      <c r="T40" s="4" t="n">
        <f>1062</f>
        <v>1062.0</v>
      </c>
      <c r="U40" s="4"/>
      <c r="V40" s="4" t="n">
        <f>380332800</f>
        <v>3.803328E8</v>
      </c>
      <c r="W40" s="4"/>
      <c r="X40" s="3"/>
      <c r="Y40" s="2" t="n">
        <f>984</f>
        <v>984.0</v>
      </c>
      <c r="Z40" s="2" t="str">
        <f>"－"</f>
        <v>－</v>
      </c>
      <c r="AA40" s="1" t="n">
        <f>21</f>
        <v>21.0</v>
      </c>
    </row>
    <row r="41">
      <c r="A41" s="9" t="s">
        <v>42</v>
      </c>
      <c r="B41" s="8" t="s">
        <v>191</v>
      </c>
      <c r="C41" s="8" t="s">
        <v>192</v>
      </c>
      <c r="D41" s="8" t="s">
        <v>81</v>
      </c>
      <c r="E41" s="7" t="s">
        <v>82</v>
      </c>
      <c r="F41" s="7" t="s">
        <v>117</v>
      </c>
      <c r="G41" s="3" t="s">
        <v>47</v>
      </c>
      <c r="H41" s="6" t="s">
        <v>205</v>
      </c>
      <c r="I41" s="3" t="s">
        <v>159</v>
      </c>
      <c r="J41" s="6" t="s">
        <v>206</v>
      </c>
      <c r="K41" s="3"/>
      <c r="L41" s="6"/>
      <c r="M41" s="3" t="s">
        <v>165</v>
      </c>
      <c r="N41" s="6" t="s">
        <v>207</v>
      </c>
      <c r="O41" s="3"/>
      <c r="P41" s="6"/>
      <c r="Q41" s="3" t="s">
        <v>59</v>
      </c>
      <c r="R41" s="6" t="s">
        <v>208</v>
      </c>
      <c r="S41" s="5" t="n">
        <f>3572.95</f>
        <v>3572.95</v>
      </c>
      <c r="T41" s="4" t="n">
        <f>20342</f>
        <v>20342.0</v>
      </c>
      <c r="U41" s="4"/>
      <c r="V41" s="4" t="n">
        <f>7250525600</f>
        <v>7.2505256E9</v>
      </c>
      <c r="W41" s="4"/>
      <c r="X41" s="3"/>
      <c r="Y41" s="2" t="n">
        <f>1406</f>
        <v>1406.0</v>
      </c>
      <c r="Z41" s="2" t="str">
        <f>"－"</f>
        <v>－</v>
      </c>
      <c r="AA41" s="1" t="n">
        <f>21</f>
        <v>21.0</v>
      </c>
    </row>
    <row r="42">
      <c r="A42" s="9" t="s">
        <v>42</v>
      </c>
      <c r="B42" s="8" t="s">
        <v>191</v>
      </c>
      <c r="C42" s="8" t="s">
        <v>192</v>
      </c>
      <c r="D42" s="8" t="s">
        <v>90</v>
      </c>
      <c r="E42" s="7" t="s">
        <v>91</v>
      </c>
      <c r="F42" s="7" t="s">
        <v>118</v>
      </c>
      <c r="G42" s="3" t="s">
        <v>93</v>
      </c>
      <c r="H42" s="6" t="s">
        <v>209</v>
      </c>
      <c r="I42" s="3" t="s">
        <v>59</v>
      </c>
      <c r="J42" s="6" t="s">
        <v>210</v>
      </c>
      <c r="K42" s="3"/>
      <c r="L42" s="6"/>
      <c r="M42" s="3" t="s">
        <v>93</v>
      </c>
      <c r="N42" s="6" t="s">
        <v>211</v>
      </c>
      <c r="O42" s="3"/>
      <c r="P42" s="6"/>
      <c r="Q42" s="3" t="s">
        <v>59</v>
      </c>
      <c r="R42" s="6" t="s">
        <v>212</v>
      </c>
      <c r="S42" s="5" t="n">
        <f>3529.67</f>
        <v>3529.67</v>
      </c>
      <c r="T42" s="4" t="n">
        <f>1079</f>
        <v>1079.0</v>
      </c>
      <c r="U42" s="4"/>
      <c r="V42" s="4" t="n">
        <f>381500900</f>
        <v>3.815009E8</v>
      </c>
      <c r="W42" s="4"/>
      <c r="X42" s="3"/>
      <c r="Y42" s="2" t="n">
        <f>236</f>
        <v>236.0</v>
      </c>
      <c r="Z42" s="2" t="str">
        <f>"－"</f>
        <v>－</v>
      </c>
      <c r="AA42" s="1" t="n">
        <f>3</f>
        <v>3.0</v>
      </c>
    </row>
    <row r="43">
      <c r="A43" s="9" t="s">
        <v>42</v>
      </c>
      <c r="B43" s="8" t="s">
        <v>213</v>
      </c>
      <c r="C43" s="8" t="s">
        <v>214</v>
      </c>
      <c r="D43" s="8" t="s">
        <v>123</v>
      </c>
      <c r="E43" s="7" t="s">
        <v>123</v>
      </c>
      <c r="F43" s="7" t="s">
        <v>123</v>
      </c>
      <c r="G43" s="3" t="s">
        <v>47</v>
      </c>
      <c r="H43" s="6" t="s">
        <v>215</v>
      </c>
      <c r="I43" s="3" t="s">
        <v>159</v>
      </c>
      <c r="J43" s="6" t="s">
        <v>216</v>
      </c>
      <c r="K43" s="3"/>
      <c r="L43" s="6"/>
      <c r="M43" s="3" t="s">
        <v>165</v>
      </c>
      <c r="N43" s="6" t="s">
        <v>217</v>
      </c>
      <c r="O43" s="3"/>
      <c r="P43" s="6"/>
      <c r="Q43" s="3" t="s">
        <v>59</v>
      </c>
      <c r="R43" s="6" t="s">
        <v>218</v>
      </c>
      <c r="S43" s="5" t="n">
        <f>3597.05</f>
        <v>3597.05</v>
      </c>
      <c r="T43" s="4" t="n">
        <f>11360</f>
        <v>11360.0</v>
      </c>
      <c r="U43" s="4"/>
      <c r="V43" s="4" t="n">
        <f>4124190500</f>
        <v>4.1241905E9</v>
      </c>
      <c r="W43" s="4"/>
      <c r="X43" s="3"/>
      <c r="Y43" s="2" t="n">
        <f>13338</f>
        <v>13338.0</v>
      </c>
      <c r="Z43" s="2" t="str">
        <f>"－"</f>
        <v>－</v>
      </c>
      <c r="AA43" s="1" t="n">
        <f>21</f>
        <v>21.0</v>
      </c>
    </row>
    <row r="44">
      <c r="A44" s="9" t="s">
        <v>42</v>
      </c>
      <c r="B44" s="8" t="s">
        <v>219</v>
      </c>
      <c r="C44" s="8" t="s">
        <v>220</v>
      </c>
      <c r="D44" s="8" t="s">
        <v>42</v>
      </c>
      <c r="E44" s="7" t="s">
        <v>45</v>
      </c>
      <c r="F44" s="7" t="s">
        <v>46</v>
      </c>
      <c r="G44" s="3" t="s">
        <v>47</v>
      </c>
      <c r="H44" s="6" t="s">
        <v>221</v>
      </c>
      <c r="I44" s="3" t="s">
        <v>47</v>
      </c>
      <c r="J44" s="6" t="s">
        <v>222</v>
      </c>
      <c r="K44" s="3"/>
      <c r="L44" s="6"/>
      <c r="M44" s="3" t="s">
        <v>223</v>
      </c>
      <c r="N44" s="6" t="s">
        <v>224</v>
      </c>
      <c r="O44" s="3"/>
      <c r="P44" s="6"/>
      <c r="Q44" s="3" t="s">
        <v>223</v>
      </c>
      <c r="R44" s="6" t="s">
        <v>224</v>
      </c>
      <c r="S44" s="5" t="n">
        <f>9110</f>
        <v>9110.0</v>
      </c>
      <c r="T44" s="4" t="n">
        <f>55</f>
        <v>55.0</v>
      </c>
      <c r="U44" s="4"/>
      <c r="V44" s="4" t="n">
        <f>259735000</f>
        <v>2.59735E8</v>
      </c>
      <c r="W44" s="4"/>
      <c r="X44" s="3" t="s">
        <v>53</v>
      </c>
      <c r="Y44" s="2" t="n">
        <f>90</f>
        <v>90.0</v>
      </c>
      <c r="Z44" s="2" t="str">
        <f>"－"</f>
        <v>－</v>
      </c>
      <c r="AA44" s="1" t="n">
        <f>7</f>
        <v>7.0</v>
      </c>
    </row>
    <row r="45">
      <c r="A45" s="9" t="s">
        <v>42</v>
      </c>
      <c r="B45" s="8" t="s">
        <v>219</v>
      </c>
      <c r="C45" s="8" t="s">
        <v>220</v>
      </c>
      <c r="D45" s="8" t="s">
        <v>54</v>
      </c>
      <c r="E45" s="7" t="s">
        <v>55</v>
      </c>
      <c r="F45" s="7" t="s">
        <v>56</v>
      </c>
      <c r="G45" s="3"/>
      <c r="H45" s="6" t="s">
        <v>123</v>
      </c>
      <c r="I45" s="3"/>
      <c r="J45" s="6" t="s">
        <v>123</v>
      </c>
      <c r="K45" s="3"/>
      <c r="L45" s="6"/>
      <c r="M45" s="3"/>
      <c r="N45" s="6" t="s">
        <v>123</v>
      </c>
      <c r="O45" s="3"/>
      <c r="P45" s="6"/>
      <c r="Q45" s="3"/>
      <c r="R45" s="6" t="s">
        <v>123</v>
      </c>
      <c r="S45" s="5" t="n">
        <f>9054.76</f>
        <v>9054.76</v>
      </c>
      <c r="T45" s="4" t="str">
        <f>"－"</f>
        <v>－</v>
      </c>
      <c r="U45" s="4"/>
      <c r="V45" s="4" t="str">
        <f>"－"</f>
        <v>－</v>
      </c>
      <c r="W45" s="4"/>
      <c r="X45" s="3"/>
      <c r="Y45" s="2" t="n">
        <f>17</f>
        <v>17.0</v>
      </c>
      <c r="Z45" s="2" t="str">
        <f>"－"</f>
        <v>－</v>
      </c>
      <c r="AA45" s="1" t="str">
        <f>"－"</f>
        <v>－</v>
      </c>
    </row>
    <row r="46">
      <c r="A46" s="9" t="s">
        <v>42</v>
      </c>
      <c r="B46" s="8" t="s">
        <v>219</v>
      </c>
      <c r="C46" s="8" t="s">
        <v>220</v>
      </c>
      <c r="D46" s="8" t="s">
        <v>61</v>
      </c>
      <c r="E46" s="7" t="s">
        <v>62</v>
      </c>
      <c r="F46" s="7" t="s">
        <v>63</v>
      </c>
      <c r="G46" s="3"/>
      <c r="H46" s="6" t="s">
        <v>123</v>
      </c>
      <c r="I46" s="3"/>
      <c r="J46" s="6" t="s">
        <v>123</v>
      </c>
      <c r="K46" s="3"/>
      <c r="L46" s="6"/>
      <c r="M46" s="3"/>
      <c r="N46" s="6" t="s">
        <v>123</v>
      </c>
      <c r="O46" s="3"/>
      <c r="P46" s="6"/>
      <c r="Q46" s="3"/>
      <c r="R46" s="6" t="s">
        <v>123</v>
      </c>
      <c r="S46" s="5" t="n">
        <f>8964.29</f>
        <v>8964.29</v>
      </c>
      <c r="T46" s="4" t="str">
        <f>"－"</f>
        <v>－</v>
      </c>
      <c r="U46" s="4"/>
      <c r="V46" s="4" t="str">
        <f>"－"</f>
        <v>－</v>
      </c>
      <c r="W46" s="4"/>
      <c r="X46" s="3"/>
      <c r="Y46" s="2" t="n">
        <f>71</f>
        <v>71.0</v>
      </c>
      <c r="Z46" s="2" t="str">
        <f>"－"</f>
        <v>－</v>
      </c>
      <c r="AA46" s="1" t="str">
        <f>"－"</f>
        <v>－</v>
      </c>
    </row>
    <row r="47">
      <c r="A47" s="9" t="s">
        <v>42</v>
      </c>
      <c r="B47" s="8" t="s">
        <v>219</v>
      </c>
      <c r="C47" s="8" t="s">
        <v>220</v>
      </c>
      <c r="D47" s="8" t="s">
        <v>68</v>
      </c>
      <c r="E47" s="7" t="s">
        <v>69</v>
      </c>
      <c r="F47" s="7" t="s">
        <v>70</v>
      </c>
      <c r="G47" s="3" t="s">
        <v>165</v>
      </c>
      <c r="H47" s="6" t="s">
        <v>225</v>
      </c>
      <c r="I47" s="3" t="s">
        <v>165</v>
      </c>
      <c r="J47" s="6" t="s">
        <v>225</v>
      </c>
      <c r="K47" s="3"/>
      <c r="L47" s="6"/>
      <c r="M47" s="3" t="s">
        <v>165</v>
      </c>
      <c r="N47" s="6" t="s">
        <v>225</v>
      </c>
      <c r="O47" s="3"/>
      <c r="P47" s="6"/>
      <c r="Q47" s="3" t="s">
        <v>165</v>
      </c>
      <c r="R47" s="6" t="s">
        <v>225</v>
      </c>
      <c r="S47" s="5" t="n">
        <f>8960</f>
        <v>8960.0</v>
      </c>
      <c r="T47" s="4" t="n">
        <f>1</f>
        <v>1.0</v>
      </c>
      <c r="U47" s="4"/>
      <c r="V47" s="4" t="n">
        <f>4135000</f>
        <v>4135000.0</v>
      </c>
      <c r="W47" s="4"/>
      <c r="X47" s="3"/>
      <c r="Y47" s="2" t="n">
        <f>76</f>
        <v>76.0</v>
      </c>
      <c r="Z47" s="2" t="str">
        <f>"－"</f>
        <v>－</v>
      </c>
      <c r="AA47" s="1" t="n">
        <f>1</f>
        <v>1.0</v>
      </c>
    </row>
    <row r="48">
      <c r="A48" s="9" t="s">
        <v>42</v>
      </c>
      <c r="B48" s="8" t="s">
        <v>219</v>
      </c>
      <c r="C48" s="8" t="s">
        <v>220</v>
      </c>
      <c r="D48" s="8" t="s">
        <v>73</v>
      </c>
      <c r="E48" s="7" t="s">
        <v>74</v>
      </c>
      <c r="F48" s="7" t="s">
        <v>75</v>
      </c>
      <c r="G48" s="3" t="s">
        <v>49</v>
      </c>
      <c r="H48" s="6" t="s">
        <v>226</v>
      </c>
      <c r="I48" s="3" t="s">
        <v>49</v>
      </c>
      <c r="J48" s="6" t="s">
        <v>226</v>
      </c>
      <c r="K48" s="3"/>
      <c r="L48" s="6"/>
      <c r="M48" s="3" t="s">
        <v>146</v>
      </c>
      <c r="N48" s="6" t="s">
        <v>227</v>
      </c>
      <c r="O48" s="3"/>
      <c r="P48" s="6"/>
      <c r="Q48" s="3" t="s">
        <v>146</v>
      </c>
      <c r="R48" s="6" t="s">
        <v>227</v>
      </c>
      <c r="S48" s="5" t="n">
        <f>8997.29</f>
        <v>8997.29</v>
      </c>
      <c r="T48" s="4" t="n">
        <f>4</f>
        <v>4.0</v>
      </c>
      <c r="U48" s="4"/>
      <c r="V48" s="4" t="n">
        <f>18194500</f>
        <v>1.81945E7</v>
      </c>
      <c r="W48" s="4"/>
      <c r="X48" s="3"/>
      <c r="Y48" s="2" t="n">
        <f>12</f>
        <v>12.0</v>
      </c>
      <c r="Z48" s="2" t="str">
        <f>"－"</f>
        <v>－</v>
      </c>
      <c r="AA48" s="1" t="n">
        <f>2</f>
        <v>2.0</v>
      </c>
    </row>
    <row r="49">
      <c r="A49" s="9" t="s">
        <v>42</v>
      </c>
      <c r="B49" s="8" t="s">
        <v>219</v>
      </c>
      <c r="C49" s="8" t="s">
        <v>220</v>
      </c>
      <c r="D49" s="8" t="s">
        <v>81</v>
      </c>
      <c r="E49" s="7" t="s">
        <v>82</v>
      </c>
      <c r="F49" s="7" t="s">
        <v>83</v>
      </c>
      <c r="G49" s="3" t="s">
        <v>47</v>
      </c>
      <c r="H49" s="6" t="s">
        <v>228</v>
      </c>
      <c r="I49" s="3" t="s">
        <v>149</v>
      </c>
      <c r="J49" s="6" t="s">
        <v>229</v>
      </c>
      <c r="K49" s="3"/>
      <c r="L49" s="6"/>
      <c r="M49" s="3" t="s">
        <v>230</v>
      </c>
      <c r="N49" s="6" t="s">
        <v>231</v>
      </c>
      <c r="O49" s="3"/>
      <c r="P49" s="6"/>
      <c r="Q49" s="3" t="s">
        <v>230</v>
      </c>
      <c r="R49" s="6" t="s">
        <v>231</v>
      </c>
      <c r="S49" s="5" t="n">
        <f>8965.29</f>
        <v>8965.29</v>
      </c>
      <c r="T49" s="4" t="n">
        <f>8</f>
        <v>8.0</v>
      </c>
      <c r="U49" s="4"/>
      <c r="V49" s="4" t="n">
        <f>36590000</f>
        <v>3.659E7</v>
      </c>
      <c r="W49" s="4"/>
      <c r="X49" s="3"/>
      <c r="Y49" s="2" t="n">
        <f>10</f>
        <v>10.0</v>
      </c>
      <c r="Z49" s="2" t="str">
        <f>"－"</f>
        <v>－</v>
      </c>
      <c r="AA49" s="1" t="n">
        <f>5</f>
        <v>5.0</v>
      </c>
    </row>
    <row r="50">
      <c r="A50" s="9" t="s">
        <v>42</v>
      </c>
      <c r="B50" s="8" t="s">
        <v>219</v>
      </c>
      <c r="C50" s="8" t="s">
        <v>220</v>
      </c>
      <c r="D50" s="8" t="s">
        <v>90</v>
      </c>
      <c r="E50" s="7" t="s">
        <v>91</v>
      </c>
      <c r="F50" s="7" t="s">
        <v>92</v>
      </c>
      <c r="G50" s="3"/>
      <c r="H50" s="6" t="s">
        <v>123</v>
      </c>
      <c r="I50" s="3"/>
      <c r="J50" s="6" t="s">
        <v>123</v>
      </c>
      <c r="K50" s="3"/>
      <c r="L50" s="6"/>
      <c r="M50" s="3"/>
      <c r="N50" s="6" t="s">
        <v>123</v>
      </c>
      <c r="O50" s="3"/>
      <c r="P50" s="6"/>
      <c r="Q50" s="3"/>
      <c r="R50" s="6" t="s">
        <v>123</v>
      </c>
      <c r="S50" s="5" t="n">
        <f>8650</f>
        <v>8650.0</v>
      </c>
      <c r="T50" s="4" t="str">
        <f>"－"</f>
        <v>－</v>
      </c>
      <c r="U50" s="4"/>
      <c r="V50" s="4" t="str">
        <f>"－"</f>
        <v>－</v>
      </c>
      <c r="W50" s="4"/>
      <c r="X50" s="3"/>
      <c r="Y50" s="2" t="str">
        <f>"－"</f>
        <v>－</v>
      </c>
      <c r="Z50" s="2" t="str">
        <f>"－"</f>
        <v>－</v>
      </c>
      <c r="AA50" s="1" t="str">
        <f>"－"</f>
        <v>－</v>
      </c>
    </row>
    <row r="51">
      <c r="A51" s="9" t="s">
        <v>42</v>
      </c>
      <c r="B51" s="8" t="s">
        <v>232</v>
      </c>
      <c r="C51" s="8" t="s">
        <v>233</v>
      </c>
      <c r="D51" s="8" t="s">
        <v>42</v>
      </c>
      <c r="E51" s="7" t="s">
        <v>234</v>
      </c>
      <c r="F51" s="7" t="s">
        <v>99</v>
      </c>
      <c r="G51" s="3" t="s">
        <v>47</v>
      </c>
      <c r="H51" s="6" t="s">
        <v>235</v>
      </c>
      <c r="I51" s="3" t="s">
        <v>236</v>
      </c>
      <c r="J51" s="6" t="s">
        <v>237</v>
      </c>
      <c r="K51" s="3" t="s">
        <v>236</v>
      </c>
      <c r="L51" s="6" t="s">
        <v>238</v>
      </c>
      <c r="M51" s="3" t="s">
        <v>165</v>
      </c>
      <c r="N51" s="6" t="s">
        <v>239</v>
      </c>
      <c r="O51" s="3" t="s">
        <v>101</v>
      </c>
      <c r="P51" s="6" t="s">
        <v>240</v>
      </c>
      <c r="Q51" s="3" t="s">
        <v>101</v>
      </c>
      <c r="R51" s="6" t="s">
        <v>241</v>
      </c>
      <c r="S51" s="5" t="n">
        <f>209.49</f>
        <v>209.49</v>
      </c>
      <c r="T51" s="4" t="n">
        <f>1578</f>
        <v>1578.0</v>
      </c>
      <c r="U51" s="4" t="n">
        <v>173.0</v>
      </c>
      <c r="V51" s="4" t="n">
        <f>1655453000</f>
        <v>1.655453E9</v>
      </c>
      <c r="W51" s="4" t="n">
        <v>1.77824E8</v>
      </c>
      <c r="X51" s="3" t="s">
        <v>53</v>
      </c>
      <c r="Y51" s="2" t="n">
        <f>215</f>
        <v>215.0</v>
      </c>
      <c r="Z51" s="2" t="str">
        <f>"－"</f>
        <v>－</v>
      </c>
      <c r="AA51" s="1" t="n">
        <f>17</f>
        <v>17.0</v>
      </c>
    </row>
    <row r="52">
      <c r="A52" s="9" t="s">
        <v>42</v>
      </c>
      <c r="B52" s="8" t="s">
        <v>232</v>
      </c>
      <c r="C52" s="8" t="s">
        <v>233</v>
      </c>
      <c r="D52" s="8" t="s">
        <v>242</v>
      </c>
      <c r="E52" s="7" t="s">
        <v>243</v>
      </c>
      <c r="F52" s="7" t="s">
        <v>244</v>
      </c>
      <c r="G52" s="3" t="s">
        <v>47</v>
      </c>
      <c r="H52" s="6" t="s">
        <v>245</v>
      </c>
      <c r="I52" s="3" t="s">
        <v>159</v>
      </c>
      <c r="J52" s="6" t="s">
        <v>246</v>
      </c>
      <c r="K52" s="3" t="s">
        <v>88</v>
      </c>
      <c r="L52" s="6" t="s">
        <v>247</v>
      </c>
      <c r="M52" s="3" t="s">
        <v>59</v>
      </c>
      <c r="N52" s="6" t="s">
        <v>248</v>
      </c>
      <c r="O52" s="3" t="s">
        <v>49</v>
      </c>
      <c r="P52" s="6" t="s">
        <v>249</v>
      </c>
      <c r="Q52" s="3" t="s">
        <v>59</v>
      </c>
      <c r="R52" s="6" t="s">
        <v>250</v>
      </c>
      <c r="S52" s="5" t="n">
        <f>209.15</f>
        <v>209.15</v>
      </c>
      <c r="T52" s="4" t="n">
        <f>1590</f>
        <v>1590.0</v>
      </c>
      <c r="U52" s="4" t="n">
        <v>28.0</v>
      </c>
      <c r="V52" s="4" t="n">
        <f>1635632500</f>
        <v>1.6356325E9</v>
      </c>
      <c r="W52" s="4" t="n">
        <v>3.016E7</v>
      </c>
      <c r="X52" s="3"/>
      <c r="Y52" s="2" t="n">
        <f>1073</f>
        <v>1073.0</v>
      </c>
      <c r="Z52" s="2" t="str">
        <f>"－"</f>
        <v>－</v>
      </c>
      <c r="AA52" s="1" t="n">
        <f>21</f>
        <v>21.0</v>
      </c>
    </row>
    <row r="53">
      <c r="A53" s="9" t="s">
        <v>42</v>
      </c>
      <c r="B53" s="8" t="s">
        <v>232</v>
      </c>
      <c r="C53" s="8" t="s">
        <v>233</v>
      </c>
      <c r="D53" s="8" t="s">
        <v>54</v>
      </c>
      <c r="E53" s="7" t="s">
        <v>251</v>
      </c>
      <c r="F53" s="7" t="s">
        <v>103</v>
      </c>
      <c r="G53" s="3" t="s">
        <v>47</v>
      </c>
      <c r="H53" s="6" t="s">
        <v>252</v>
      </c>
      <c r="I53" s="3" t="s">
        <v>230</v>
      </c>
      <c r="J53" s="6" t="s">
        <v>246</v>
      </c>
      <c r="K53" s="3"/>
      <c r="L53" s="6"/>
      <c r="M53" s="3" t="s">
        <v>59</v>
      </c>
      <c r="N53" s="6" t="s">
        <v>253</v>
      </c>
      <c r="O53" s="3"/>
      <c r="P53" s="6"/>
      <c r="Q53" s="3" t="s">
        <v>59</v>
      </c>
      <c r="R53" s="6" t="s">
        <v>253</v>
      </c>
      <c r="S53" s="5" t="n">
        <f>212.33</f>
        <v>212.33</v>
      </c>
      <c r="T53" s="4" t="n">
        <f>1278</f>
        <v>1278.0</v>
      </c>
      <c r="U53" s="4"/>
      <c r="V53" s="4" t="n">
        <f>1368727000</f>
        <v>1.368727E9</v>
      </c>
      <c r="W53" s="4"/>
      <c r="X53" s="3"/>
      <c r="Y53" s="2" t="n">
        <f>792</f>
        <v>792.0</v>
      </c>
      <c r="Z53" s="2" t="str">
        <f>"－"</f>
        <v>－</v>
      </c>
      <c r="AA53" s="1" t="n">
        <f>21</f>
        <v>21.0</v>
      </c>
    </row>
    <row r="54">
      <c r="A54" s="9" t="s">
        <v>42</v>
      </c>
      <c r="B54" s="8" t="s">
        <v>232</v>
      </c>
      <c r="C54" s="8" t="s">
        <v>233</v>
      </c>
      <c r="D54" s="8" t="s">
        <v>254</v>
      </c>
      <c r="E54" s="7" t="s">
        <v>255</v>
      </c>
      <c r="F54" s="7" t="s">
        <v>256</v>
      </c>
      <c r="G54" s="3" t="s">
        <v>47</v>
      </c>
      <c r="H54" s="6" t="s">
        <v>257</v>
      </c>
      <c r="I54" s="3" t="s">
        <v>230</v>
      </c>
      <c r="J54" s="6" t="s">
        <v>258</v>
      </c>
      <c r="K54" s="3" t="s">
        <v>130</v>
      </c>
      <c r="L54" s="6" t="s">
        <v>249</v>
      </c>
      <c r="M54" s="3" t="s">
        <v>59</v>
      </c>
      <c r="N54" s="6" t="s">
        <v>259</v>
      </c>
      <c r="O54" s="3" t="s">
        <v>130</v>
      </c>
      <c r="P54" s="6" t="s">
        <v>249</v>
      </c>
      <c r="Q54" s="3" t="s">
        <v>59</v>
      </c>
      <c r="R54" s="6" t="s">
        <v>260</v>
      </c>
      <c r="S54" s="5" t="n">
        <f>213.91</f>
        <v>213.91</v>
      </c>
      <c r="T54" s="4" t="n">
        <f>3057</f>
        <v>3057.0</v>
      </c>
      <c r="U54" s="4" t="n">
        <v>1.0</v>
      </c>
      <c r="V54" s="4" t="n">
        <f>3293946000</f>
        <v>3.293946E9</v>
      </c>
      <c r="W54" s="4" t="n">
        <v>1070000.0</v>
      </c>
      <c r="X54" s="3"/>
      <c r="Y54" s="2" t="n">
        <f>1124</f>
        <v>1124.0</v>
      </c>
      <c r="Z54" s="2" t="str">
        <f>"－"</f>
        <v>－</v>
      </c>
      <c r="AA54" s="1" t="n">
        <f>21</f>
        <v>21.0</v>
      </c>
    </row>
    <row r="55">
      <c r="A55" s="9" t="s">
        <v>42</v>
      </c>
      <c r="B55" s="8" t="s">
        <v>232</v>
      </c>
      <c r="C55" s="8" t="s">
        <v>233</v>
      </c>
      <c r="D55" s="8" t="s">
        <v>61</v>
      </c>
      <c r="E55" s="7" t="s">
        <v>261</v>
      </c>
      <c r="F55" s="7" t="s">
        <v>107</v>
      </c>
      <c r="G55" s="3" t="s">
        <v>47</v>
      </c>
      <c r="H55" s="6" t="s">
        <v>262</v>
      </c>
      <c r="I55" s="3" t="s">
        <v>230</v>
      </c>
      <c r="J55" s="6" t="s">
        <v>263</v>
      </c>
      <c r="K55" s="3" t="s">
        <v>165</v>
      </c>
      <c r="L55" s="6" t="s">
        <v>264</v>
      </c>
      <c r="M55" s="3" t="s">
        <v>59</v>
      </c>
      <c r="N55" s="6" t="s">
        <v>265</v>
      </c>
      <c r="O55" s="3" t="s">
        <v>159</v>
      </c>
      <c r="P55" s="6" t="s">
        <v>266</v>
      </c>
      <c r="Q55" s="3" t="s">
        <v>59</v>
      </c>
      <c r="R55" s="6" t="s">
        <v>267</v>
      </c>
      <c r="S55" s="5" t="n">
        <f>216.28</f>
        <v>216.28</v>
      </c>
      <c r="T55" s="4" t="n">
        <f>12338</f>
        <v>12338.0</v>
      </c>
      <c r="U55" s="4" t="n">
        <v>33.0</v>
      </c>
      <c r="V55" s="4" t="n">
        <f>13425521000</f>
        <v>1.3425521E10</v>
      </c>
      <c r="W55" s="4" t="n">
        <v>3.71335E7</v>
      </c>
      <c r="X55" s="3"/>
      <c r="Y55" s="2" t="n">
        <f>2558</f>
        <v>2558.0</v>
      </c>
      <c r="Z55" s="2" t="str">
        <f>"－"</f>
        <v>－</v>
      </c>
      <c r="AA55" s="1" t="n">
        <f>21</f>
        <v>21.0</v>
      </c>
    </row>
    <row r="56">
      <c r="A56" s="9" t="s">
        <v>42</v>
      </c>
      <c r="B56" s="8" t="s">
        <v>232</v>
      </c>
      <c r="C56" s="8" t="s">
        <v>233</v>
      </c>
      <c r="D56" s="8" t="s">
        <v>268</v>
      </c>
      <c r="E56" s="7" t="s">
        <v>269</v>
      </c>
      <c r="F56" s="7" t="s">
        <v>270</v>
      </c>
      <c r="G56" s="3" t="s">
        <v>47</v>
      </c>
      <c r="H56" s="6" t="s">
        <v>271</v>
      </c>
      <c r="I56" s="3" t="s">
        <v>230</v>
      </c>
      <c r="J56" s="6" t="s">
        <v>272</v>
      </c>
      <c r="K56" s="3"/>
      <c r="L56" s="6"/>
      <c r="M56" s="3" t="s">
        <v>59</v>
      </c>
      <c r="N56" s="6" t="s">
        <v>239</v>
      </c>
      <c r="O56" s="3"/>
      <c r="P56" s="6"/>
      <c r="Q56" s="3" t="s">
        <v>59</v>
      </c>
      <c r="R56" s="6" t="s">
        <v>273</v>
      </c>
      <c r="S56" s="5" t="n">
        <f>217.57</f>
        <v>217.57</v>
      </c>
      <c r="T56" s="4" t="n">
        <f>30474</f>
        <v>30474.0</v>
      </c>
      <c r="U56" s="4"/>
      <c r="V56" s="4" t="n">
        <f>33083469000</f>
        <v>3.3083469E10</v>
      </c>
      <c r="W56" s="4"/>
      <c r="X56" s="3"/>
      <c r="Y56" s="2" t="n">
        <f>4432</f>
        <v>4432.0</v>
      </c>
      <c r="Z56" s="2" t="str">
        <f>"－"</f>
        <v>－</v>
      </c>
      <c r="AA56" s="1" t="n">
        <f>21</f>
        <v>21.0</v>
      </c>
    </row>
    <row r="57">
      <c r="A57" s="9" t="s">
        <v>42</v>
      </c>
      <c r="B57" s="8" t="s">
        <v>232</v>
      </c>
      <c r="C57" s="8" t="s">
        <v>233</v>
      </c>
      <c r="D57" s="8" t="s">
        <v>68</v>
      </c>
      <c r="E57" s="7" t="s">
        <v>46</v>
      </c>
      <c r="F57" s="7" t="s">
        <v>112</v>
      </c>
      <c r="G57" s="3" t="s">
        <v>51</v>
      </c>
      <c r="H57" s="6" t="s">
        <v>274</v>
      </c>
      <c r="I57" s="3" t="s">
        <v>51</v>
      </c>
      <c r="J57" s="6" t="s">
        <v>275</v>
      </c>
      <c r="K57" s="3"/>
      <c r="L57" s="6"/>
      <c r="M57" s="3" t="s">
        <v>59</v>
      </c>
      <c r="N57" s="6" t="s">
        <v>276</v>
      </c>
      <c r="O57" s="3"/>
      <c r="P57" s="6"/>
      <c r="Q57" s="3" t="s">
        <v>59</v>
      </c>
      <c r="R57" s="6" t="s">
        <v>277</v>
      </c>
      <c r="S57" s="5" t="n">
        <f>208.4</f>
        <v>208.4</v>
      </c>
      <c r="T57" s="4" t="n">
        <f>6506</f>
        <v>6506.0</v>
      </c>
      <c r="U57" s="4"/>
      <c r="V57" s="4" t="n">
        <f>6738962500</f>
        <v>6.7389625E9</v>
      </c>
      <c r="W57" s="4"/>
      <c r="X57" s="3"/>
      <c r="Y57" s="2" t="n">
        <f>2480</f>
        <v>2480.0</v>
      </c>
      <c r="Z57" s="2" t="str">
        <f>"－"</f>
        <v>－</v>
      </c>
      <c r="AA57" s="1" t="n">
        <f>4</f>
        <v>4.0</v>
      </c>
    </row>
    <row r="58">
      <c r="A58" s="9" t="s">
        <v>42</v>
      </c>
      <c r="B58" s="8" t="s">
        <v>278</v>
      </c>
      <c r="C58" s="8" t="s">
        <v>279</v>
      </c>
      <c r="D58" s="8" t="s">
        <v>242</v>
      </c>
      <c r="E58" s="7" t="s">
        <v>280</v>
      </c>
      <c r="F58" s="7" t="s">
        <v>281</v>
      </c>
      <c r="G58" s="3"/>
      <c r="H58" s="6" t="s">
        <v>123</v>
      </c>
      <c r="I58" s="3"/>
      <c r="J58" s="6" t="s">
        <v>123</v>
      </c>
      <c r="K58" s="3"/>
      <c r="L58" s="6"/>
      <c r="M58" s="3"/>
      <c r="N58" s="6" t="s">
        <v>123</v>
      </c>
      <c r="O58" s="3"/>
      <c r="P58" s="6"/>
      <c r="Q58" s="3"/>
      <c r="R58" s="6" t="s">
        <v>123</v>
      </c>
      <c r="S58" s="5" t="n">
        <f>187.95</f>
        <v>187.95</v>
      </c>
      <c r="T58" s="4" t="str">
        <f>"－"</f>
        <v>－</v>
      </c>
      <c r="U58" s="4"/>
      <c r="V58" s="4" t="str">
        <f>"－"</f>
        <v>－</v>
      </c>
      <c r="W58" s="4"/>
      <c r="X58" s="3" t="s">
        <v>53</v>
      </c>
      <c r="Y58" s="2" t="str">
        <f>"－"</f>
        <v>－</v>
      </c>
      <c r="Z58" s="2" t="str">
        <f>"－"</f>
        <v>－</v>
      </c>
      <c r="AA58" s="1" t="str">
        <f>"－"</f>
        <v>－</v>
      </c>
    </row>
    <row r="59">
      <c r="A59" s="9" t="s">
        <v>42</v>
      </c>
      <c r="B59" s="8" t="s">
        <v>278</v>
      </c>
      <c r="C59" s="8" t="s">
        <v>279</v>
      </c>
      <c r="D59" s="8" t="s">
        <v>54</v>
      </c>
      <c r="E59" s="7" t="s">
        <v>282</v>
      </c>
      <c r="F59" s="7" t="s">
        <v>283</v>
      </c>
      <c r="G59" s="3"/>
      <c r="H59" s="6" t="s">
        <v>123</v>
      </c>
      <c r="I59" s="3"/>
      <c r="J59" s="6" t="s">
        <v>123</v>
      </c>
      <c r="K59" s="3"/>
      <c r="L59" s="6"/>
      <c r="M59" s="3"/>
      <c r="N59" s="6" t="s">
        <v>123</v>
      </c>
      <c r="O59" s="3"/>
      <c r="P59" s="6"/>
      <c r="Q59" s="3"/>
      <c r="R59" s="6" t="s">
        <v>123</v>
      </c>
      <c r="S59" s="5" t="n">
        <f>187.76</f>
        <v>187.76</v>
      </c>
      <c r="T59" s="4" t="str">
        <f>"－"</f>
        <v>－</v>
      </c>
      <c r="U59" s="4"/>
      <c r="V59" s="4" t="str">
        <f>"－"</f>
        <v>－</v>
      </c>
      <c r="W59" s="4"/>
      <c r="X59" s="3"/>
      <c r="Y59" s="2" t="str">
        <f>"－"</f>
        <v>－</v>
      </c>
      <c r="Z59" s="2" t="str">
        <f>"－"</f>
        <v>－</v>
      </c>
      <c r="AA59" s="1" t="str">
        <f>"－"</f>
        <v>－</v>
      </c>
    </row>
    <row r="60">
      <c r="A60" s="9" t="s">
        <v>42</v>
      </c>
      <c r="B60" s="8" t="s">
        <v>278</v>
      </c>
      <c r="C60" s="8" t="s">
        <v>279</v>
      </c>
      <c r="D60" s="8" t="s">
        <v>254</v>
      </c>
      <c r="E60" s="7" t="s">
        <v>284</v>
      </c>
      <c r="F60" s="7" t="s">
        <v>285</v>
      </c>
      <c r="G60" s="3" t="s">
        <v>223</v>
      </c>
      <c r="H60" s="6" t="s">
        <v>286</v>
      </c>
      <c r="I60" s="3" t="s">
        <v>230</v>
      </c>
      <c r="J60" s="6" t="s">
        <v>287</v>
      </c>
      <c r="K60" s="3"/>
      <c r="L60" s="6"/>
      <c r="M60" s="3" t="s">
        <v>93</v>
      </c>
      <c r="N60" s="6" t="s">
        <v>288</v>
      </c>
      <c r="O60" s="3"/>
      <c r="P60" s="6"/>
      <c r="Q60" s="3" t="s">
        <v>93</v>
      </c>
      <c r="R60" s="6" t="s">
        <v>288</v>
      </c>
      <c r="S60" s="5" t="n">
        <f>187.35</f>
        <v>187.35</v>
      </c>
      <c r="T60" s="4" t="n">
        <f>21</f>
        <v>21.0</v>
      </c>
      <c r="U60" s="4"/>
      <c r="V60" s="4" t="n">
        <f>19857000</f>
        <v>1.9857E7</v>
      </c>
      <c r="W60" s="4"/>
      <c r="X60" s="3"/>
      <c r="Y60" s="2" t="n">
        <f>3</f>
        <v>3.0</v>
      </c>
      <c r="Z60" s="2" t="str">
        <f>"－"</f>
        <v>－</v>
      </c>
      <c r="AA60" s="1" t="n">
        <f>4</f>
        <v>4.0</v>
      </c>
    </row>
    <row r="61">
      <c r="A61" s="9" t="s">
        <v>42</v>
      </c>
      <c r="B61" s="8" t="s">
        <v>278</v>
      </c>
      <c r="C61" s="8" t="s">
        <v>279</v>
      </c>
      <c r="D61" s="8" t="s">
        <v>61</v>
      </c>
      <c r="E61" s="7" t="s">
        <v>289</v>
      </c>
      <c r="F61" s="7" t="s">
        <v>290</v>
      </c>
      <c r="G61" s="3" t="s">
        <v>291</v>
      </c>
      <c r="H61" s="6" t="s">
        <v>292</v>
      </c>
      <c r="I61" s="3" t="s">
        <v>230</v>
      </c>
      <c r="J61" s="6" t="s">
        <v>293</v>
      </c>
      <c r="K61" s="3" t="s">
        <v>93</v>
      </c>
      <c r="L61" s="6" t="s">
        <v>294</v>
      </c>
      <c r="M61" s="3" t="s">
        <v>78</v>
      </c>
      <c r="N61" s="6" t="s">
        <v>295</v>
      </c>
      <c r="O61" s="3" t="s">
        <v>93</v>
      </c>
      <c r="P61" s="6" t="s">
        <v>294</v>
      </c>
      <c r="Q61" s="3" t="s">
        <v>78</v>
      </c>
      <c r="R61" s="6" t="s">
        <v>295</v>
      </c>
      <c r="S61" s="5" t="n">
        <f>187.06</f>
        <v>187.06</v>
      </c>
      <c r="T61" s="4" t="n">
        <f>36</f>
        <v>36.0</v>
      </c>
      <c r="U61" s="4" t="n">
        <v>3.0</v>
      </c>
      <c r="V61" s="4" t="n">
        <f>33682500</f>
        <v>3.36825E7</v>
      </c>
      <c r="W61" s="4" t="n">
        <v>2745000.0</v>
      </c>
      <c r="X61" s="3"/>
      <c r="Y61" s="2" t="n">
        <f>6</f>
        <v>6.0</v>
      </c>
      <c r="Z61" s="2" t="str">
        <f>"－"</f>
        <v>－</v>
      </c>
      <c r="AA61" s="1" t="n">
        <f>6</f>
        <v>6.0</v>
      </c>
    </row>
    <row r="62">
      <c r="A62" s="9" t="s">
        <v>42</v>
      </c>
      <c r="B62" s="8" t="s">
        <v>278</v>
      </c>
      <c r="C62" s="8" t="s">
        <v>279</v>
      </c>
      <c r="D62" s="8" t="s">
        <v>268</v>
      </c>
      <c r="E62" s="7" t="s">
        <v>296</v>
      </c>
      <c r="F62" s="7" t="s">
        <v>297</v>
      </c>
      <c r="G62" s="3"/>
      <c r="H62" s="6" t="s">
        <v>123</v>
      </c>
      <c r="I62" s="3"/>
      <c r="J62" s="6" t="s">
        <v>123</v>
      </c>
      <c r="K62" s="3"/>
      <c r="L62" s="6"/>
      <c r="M62" s="3"/>
      <c r="N62" s="6" t="s">
        <v>123</v>
      </c>
      <c r="O62" s="3"/>
      <c r="P62" s="6"/>
      <c r="Q62" s="3"/>
      <c r="R62" s="6" t="s">
        <v>123</v>
      </c>
      <c r="S62" s="5" t="n">
        <f>188.62</f>
        <v>188.62</v>
      </c>
      <c r="T62" s="4" t="str">
        <f>"－"</f>
        <v>－</v>
      </c>
      <c r="U62" s="4"/>
      <c r="V62" s="4" t="str">
        <f>"－"</f>
        <v>－</v>
      </c>
      <c r="W62" s="4"/>
      <c r="X62" s="3"/>
      <c r="Y62" s="2" t="str">
        <f>"－"</f>
        <v>－</v>
      </c>
      <c r="Z62" s="2" t="str">
        <f>"－"</f>
        <v>－</v>
      </c>
      <c r="AA62" s="1" t="str">
        <f>"－"</f>
        <v>－</v>
      </c>
    </row>
    <row r="63">
      <c r="A63" s="9" t="s">
        <v>42</v>
      </c>
      <c r="B63" s="8" t="s">
        <v>278</v>
      </c>
      <c r="C63" s="8" t="s">
        <v>279</v>
      </c>
      <c r="D63" s="8" t="s">
        <v>68</v>
      </c>
      <c r="E63" s="7" t="s">
        <v>298</v>
      </c>
      <c r="F63" s="7" t="s">
        <v>299</v>
      </c>
      <c r="G63" s="3"/>
      <c r="H63" s="6" t="s">
        <v>123</v>
      </c>
      <c r="I63" s="3"/>
      <c r="J63" s="6" t="s">
        <v>123</v>
      </c>
      <c r="K63" s="3"/>
      <c r="L63" s="6"/>
      <c r="M63" s="3"/>
      <c r="N63" s="6" t="s">
        <v>123</v>
      </c>
      <c r="O63" s="3"/>
      <c r="P63" s="6"/>
      <c r="Q63" s="3"/>
      <c r="R63" s="6" t="s">
        <v>123</v>
      </c>
      <c r="S63" s="5" t="n">
        <f>188.81</f>
        <v>188.81</v>
      </c>
      <c r="T63" s="4" t="str">
        <f>"－"</f>
        <v>－</v>
      </c>
      <c r="U63" s="4"/>
      <c r="V63" s="4" t="str">
        <f>"－"</f>
        <v>－</v>
      </c>
      <c r="W63" s="4"/>
      <c r="X63" s="3"/>
      <c r="Y63" s="2" t="str">
        <f>"－"</f>
        <v>－</v>
      </c>
      <c r="Z63" s="2" t="str">
        <f>"－"</f>
        <v>－</v>
      </c>
      <c r="AA63" s="1" t="str">
        <f>"－"</f>
        <v>－</v>
      </c>
    </row>
    <row r="64">
      <c r="A64" s="9" t="s">
        <v>42</v>
      </c>
      <c r="B64" s="8" t="s">
        <v>300</v>
      </c>
      <c r="C64" s="8" t="s">
        <v>301</v>
      </c>
      <c r="D64" s="8" t="s">
        <v>242</v>
      </c>
      <c r="E64" s="7" t="s">
        <v>302</v>
      </c>
      <c r="F64" s="7" t="s">
        <v>303</v>
      </c>
      <c r="G64" s="3" t="s">
        <v>47</v>
      </c>
      <c r="H64" s="6" t="s">
        <v>304</v>
      </c>
      <c r="I64" s="3" t="s">
        <v>178</v>
      </c>
      <c r="J64" s="6" t="s">
        <v>305</v>
      </c>
      <c r="K64" s="3" t="s">
        <v>47</v>
      </c>
      <c r="L64" s="6" t="s">
        <v>306</v>
      </c>
      <c r="M64" s="3" t="s">
        <v>47</v>
      </c>
      <c r="N64" s="6" t="s">
        <v>304</v>
      </c>
      <c r="O64" s="3" t="s">
        <v>47</v>
      </c>
      <c r="P64" s="6" t="s">
        <v>306</v>
      </c>
      <c r="Q64" s="3" t="s">
        <v>236</v>
      </c>
      <c r="R64" s="6" t="s">
        <v>305</v>
      </c>
      <c r="S64" s="5" t="n">
        <f>43905.56</f>
        <v>43905.56</v>
      </c>
      <c r="T64" s="4" t="n">
        <f>101</f>
        <v>101.0</v>
      </c>
      <c r="U64" s="4" t="n">
        <v>4.0</v>
      </c>
      <c r="V64" s="4" t="n">
        <f>224205500</f>
        <v>2.242055E8</v>
      </c>
      <c r="W64" s="4" t="n">
        <v>7002000.0</v>
      </c>
      <c r="X64" s="3" t="s">
        <v>53</v>
      </c>
      <c r="Y64" s="2" t="str">
        <f>"－"</f>
        <v>－</v>
      </c>
      <c r="Z64" s="2" t="str">
        <f>"－"</f>
        <v>－</v>
      </c>
      <c r="AA64" s="1" t="n">
        <f>5</f>
        <v>5.0</v>
      </c>
    </row>
    <row r="65">
      <c r="A65" s="9" t="s">
        <v>42</v>
      </c>
      <c r="B65" s="8" t="s">
        <v>300</v>
      </c>
      <c r="C65" s="8" t="s">
        <v>301</v>
      </c>
      <c r="D65" s="8" t="s">
        <v>254</v>
      </c>
      <c r="E65" s="7" t="s">
        <v>307</v>
      </c>
      <c r="F65" s="7" t="s">
        <v>308</v>
      </c>
      <c r="G65" s="3" t="s">
        <v>178</v>
      </c>
      <c r="H65" s="6" t="s">
        <v>309</v>
      </c>
      <c r="I65" s="3" t="s">
        <v>78</v>
      </c>
      <c r="J65" s="6" t="s">
        <v>310</v>
      </c>
      <c r="K65" s="3"/>
      <c r="L65" s="6"/>
      <c r="M65" s="3" t="s">
        <v>178</v>
      </c>
      <c r="N65" s="6" t="s">
        <v>309</v>
      </c>
      <c r="O65" s="3"/>
      <c r="P65" s="6"/>
      <c r="Q65" s="3" t="s">
        <v>59</v>
      </c>
      <c r="R65" s="6" t="s">
        <v>310</v>
      </c>
      <c r="S65" s="5" t="n">
        <f>38355.24</f>
        <v>38355.24</v>
      </c>
      <c r="T65" s="4" t="n">
        <f>13</f>
        <v>13.0</v>
      </c>
      <c r="U65" s="4"/>
      <c r="V65" s="4" t="n">
        <f>25147500</f>
        <v>2.51475E7</v>
      </c>
      <c r="W65" s="4"/>
      <c r="X65" s="3"/>
      <c r="Y65" s="2" t="n">
        <f>150</f>
        <v>150.0</v>
      </c>
      <c r="Z65" s="2" t="str">
        <f>"－"</f>
        <v>－</v>
      </c>
      <c r="AA65" s="1" t="n">
        <f>7</f>
        <v>7.0</v>
      </c>
    </row>
    <row r="66">
      <c r="A66" s="9" t="s">
        <v>42</v>
      </c>
      <c r="B66" s="8" t="s">
        <v>300</v>
      </c>
      <c r="C66" s="8" t="s">
        <v>301</v>
      </c>
      <c r="D66" s="8" t="s">
        <v>268</v>
      </c>
      <c r="E66" s="7" t="s">
        <v>311</v>
      </c>
      <c r="F66" s="7" t="s">
        <v>312</v>
      </c>
      <c r="G66" s="3" t="s">
        <v>130</v>
      </c>
      <c r="H66" s="6" t="s">
        <v>313</v>
      </c>
      <c r="I66" s="3" t="s">
        <v>223</v>
      </c>
      <c r="J66" s="6" t="s">
        <v>314</v>
      </c>
      <c r="K66" s="3"/>
      <c r="L66" s="6"/>
      <c r="M66" s="3" t="s">
        <v>130</v>
      </c>
      <c r="N66" s="6" t="s">
        <v>315</v>
      </c>
      <c r="O66" s="3"/>
      <c r="P66" s="6"/>
      <c r="Q66" s="3" t="s">
        <v>59</v>
      </c>
      <c r="R66" s="6" t="s">
        <v>316</v>
      </c>
      <c r="S66" s="5" t="n">
        <f>37597.62</f>
        <v>37597.62</v>
      </c>
      <c r="T66" s="4" t="n">
        <f>33</f>
        <v>33.0</v>
      </c>
      <c r="U66" s="4"/>
      <c r="V66" s="4" t="n">
        <f>62641500</f>
        <v>6.26415E7</v>
      </c>
      <c r="W66" s="4"/>
      <c r="X66" s="3"/>
      <c r="Y66" s="2" t="n">
        <f>184</f>
        <v>184.0</v>
      </c>
      <c r="Z66" s="2" t="str">
        <f>"－"</f>
        <v>－</v>
      </c>
      <c r="AA66" s="1" t="n">
        <f>13</f>
        <v>13.0</v>
      </c>
    </row>
    <row r="67">
      <c r="A67" s="9" t="s">
        <v>42</v>
      </c>
      <c r="B67" s="8" t="s">
        <v>300</v>
      </c>
      <c r="C67" s="8" t="s">
        <v>301</v>
      </c>
      <c r="D67" s="8" t="s">
        <v>317</v>
      </c>
      <c r="E67" s="7" t="s">
        <v>318</v>
      </c>
      <c r="F67" s="7" t="s">
        <v>319</v>
      </c>
      <c r="G67" s="3" t="s">
        <v>130</v>
      </c>
      <c r="H67" s="6" t="s">
        <v>320</v>
      </c>
      <c r="I67" s="3" t="s">
        <v>59</v>
      </c>
      <c r="J67" s="6" t="s">
        <v>321</v>
      </c>
      <c r="K67" s="3"/>
      <c r="L67" s="6"/>
      <c r="M67" s="3" t="s">
        <v>130</v>
      </c>
      <c r="N67" s="6" t="s">
        <v>320</v>
      </c>
      <c r="O67" s="3"/>
      <c r="P67" s="6"/>
      <c r="Q67" s="3" t="s">
        <v>59</v>
      </c>
      <c r="R67" s="6" t="s">
        <v>322</v>
      </c>
      <c r="S67" s="5" t="n">
        <f>35425.71</f>
        <v>35425.71</v>
      </c>
      <c r="T67" s="4" t="n">
        <f>83</f>
        <v>83.0</v>
      </c>
      <c r="U67" s="4"/>
      <c r="V67" s="4" t="n">
        <f>148306000</f>
        <v>1.48306E8</v>
      </c>
      <c r="W67" s="4"/>
      <c r="X67" s="3"/>
      <c r="Y67" s="2" t="n">
        <f>266</f>
        <v>266.0</v>
      </c>
      <c r="Z67" s="2" t="str">
        <f>"－"</f>
        <v>－</v>
      </c>
      <c r="AA67" s="1" t="n">
        <f>17</f>
        <v>17.0</v>
      </c>
    </row>
    <row r="68">
      <c r="A68" s="9" t="s">
        <v>42</v>
      </c>
      <c r="B68" s="8" t="s">
        <v>300</v>
      </c>
      <c r="C68" s="8" t="s">
        <v>301</v>
      </c>
      <c r="D68" s="8" t="s">
        <v>323</v>
      </c>
      <c r="E68" s="7" t="s">
        <v>324</v>
      </c>
      <c r="F68" s="7" t="s">
        <v>325</v>
      </c>
      <c r="G68" s="3" t="s">
        <v>47</v>
      </c>
      <c r="H68" s="6" t="s">
        <v>326</v>
      </c>
      <c r="I68" s="3" t="s">
        <v>137</v>
      </c>
      <c r="J68" s="6" t="s">
        <v>327</v>
      </c>
      <c r="K68" s="3" t="s">
        <v>51</v>
      </c>
      <c r="L68" s="6" t="s">
        <v>328</v>
      </c>
      <c r="M68" s="3" t="s">
        <v>47</v>
      </c>
      <c r="N68" s="6" t="s">
        <v>329</v>
      </c>
      <c r="O68" s="3" t="s">
        <v>51</v>
      </c>
      <c r="P68" s="6" t="s">
        <v>328</v>
      </c>
      <c r="Q68" s="3" t="s">
        <v>59</v>
      </c>
      <c r="R68" s="6" t="s">
        <v>330</v>
      </c>
      <c r="S68" s="5" t="n">
        <f>34905.71</f>
        <v>34905.71</v>
      </c>
      <c r="T68" s="4" t="n">
        <f>264</f>
        <v>264.0</v>
      </c>
      <c r="U68" s="4" t="n">
        <v>12.0</v>
      </c>
      <c r="V68" s="4" t="n">
        <f>460277000</f>
        <v>4.60277E8</v>
      </c>
      <c r="W68" s="4" t="n">
        <v>2.1114E7</v>
      </c>
      <c r="X68" s="3"/>
      <c r="Y68" s="2" t="n">
        <f>644</f>
        <v>644.0</v>
      </c>
      <c r="Z68" s="2" t="str">
        <f>"－"</f>
        <v>－</v>
      </c>
      <c r="AA68" s="1" t="n">
        <f>21</f>
        <v>21.0</v>
      </c>
    </row>
    <row r="69">
      <c r="A69" s="9" t="s">
        <v>42</v>
      </c>
      <c r="B69" s="8" t="s">
        <v>300</v>
      </c>
      <c r="C69" s="8" t="s">
        <v>301</v>
      </c>
      <c r="D69" s="8" t="s">
        <v>331</v>
      </c>
      <c r="E69" s="7" t="s">
        <v>332</v>
      </c>
      <c r="F69" s="7" t="s">
        <v>333</v>
      </c>
      <c r="G69" s="3" t="s">
        <v>47</v>
      </c>
      <c r="H69" s="6" t="s">
        <v>334</v>
      </c>
      <c r="I69" s="3" t="s">
        <v>137</v>
      </c>
      <c r="J69" s="6" t="s">
        <v>335</v>
      </c>
      <c r="K69" s="3"/>
      <c r="L69" s="6"/>
      <c r="M69" s="3" t="s">
        <v>159</v>
      </c>
      <c r="N69" s="6" t="s">
        <v>336</v>
      </c>
      <c r="O69" s="3"/>
      <c r="P69" s="6"/>
      <c r="Q69" s="3" t="s">
        <v>59</v>
      </c>
      <c r="R69" s="6" t="s">
        <v>337</v>
      </c>
      <c r="S69" s="5" t="n">
        <f>34523.33</f>
        <v>34523.33</v>
      </c>
      <c r="T69" s="4" t="n">
        <f>1750</f>
        <v>1750.0</v>
      </c>
      <c r="U69" s="4"/>
      <c r="V69" s="4" t="n">
        <f>3020516500</f>
        <v>3.0205165E9</v>
      </c>
      <c r="W69" s="4"/>
      <c r="X69" s="3"/>
      <c r="Y69" s="2" t="n">
        <f>483</f>
        <v>483.0</v>
      </c>
      <c r="Z69" s="2" t="str">
        <f>"－"</f>
        <v>－</v>
      </c>
      <c r="AA69" s="1" t="n">
        <f>21</f>
        <v>21.0</v>
      </c>
    </row>
    <row r="70">
      <c r="A70" s="9" t="s">
        <v>42</v>
      </c>
      <c r="B70" s="8" t="s">
        <v>300</v>
      </c>
      <c r="C70" s="8" t="s">
        <v>301</v>
      </c>
      <c r="D70" s="8" t="s">
        <v>338</v>
      </c>
      <c r="E70" s="7" t="s">
        <v>339</v>
      </c>
      <c r="F70" s="7" t="s">
        <v>340</v>
      </c>
      <c r="G70" s="3" t="s">
        <v>132</v>
      </c>
      <c r="H70" s="6" t="s">
        <v>341</v>
      </c>
      <c r="I70" s="3" t="s">
        <v>223</v>
      </c>
      <c r="J70" s="6" t="s">
        <v>342</v>
      </c>
      <c r="K70" s="3"/>
      <c r="L70" s="6"/>
      <c r="M70" s="3" t="s">
        <v>146</v>
      </c>
      <c r="N70" s="6" t="s">
        <v>343</v>
      </c>
      <c r="O70" s="3"/>
      <c r="P70" s="6"/>
      <c r="Q70" s="3" t="s">
        <v>59</v>
      </c>
      <c r="R70" s="6" t="s">
        <v>344</v>
      </c>
      <c r="S70" s="5" t="n">
        <f>34421.67</f>
        <v>34421.67</v>
      </c>
      <c r="T70" s="4" t="n">
        <f>1078</f>
        <v>1078.0</v>
      </c>
      <c r="U70" s="4"/>
      <c r="V70" s="4" t="n">
        <f>1851924000</f>
        <v>1.851924E9</v>
      </c>
      <c r="W70" s="4"/>
      <c r="X70" s="3"/>
      <c r="Y70" s="2" t="n">
        <f>294</f>
        <v>294.0</v>
      </c>
      <c r="Z70" s="2" t="str">
        <f>"－"</f>
        <v>－</v>
      </c>
      <c r="AA70" s="1" t="n">
        <f>12</f>
        <v>12.0</v>
      </c>
    </row>
    <row r="71">
      <c r="A71" s="9" t="s">
        <v>42</v>
      </c>
      <c r="B71" s="8" t="s">
        <v>345</v>
      </c>
      <c r="C71" s="8" t="s">
        <v>346</v>
      </c>
      <c r="D71" s="8" t="s">
        <v>42</v>
      </c>
      <c r="E71" s="7" t="s">
        <v>302</v>
      </c>
      <c r="F71" s="7" t="s">
        <v>303</v>
      </c>
      <c r="G71" s="3"/>
      <c r="H71" s="6" t="s">
        <v>123</v>
      </c>
      <c r="I71" s="3"/>
      <c r="J71" s="6" t="s">
        <v>123</v>
      </c>
      <c r="K71" s="3"/>
      <c r="L71" s="6"/>
      <c r="M71" s="3"/>
      <c r="N71" s="6" t="s">
        <v>123</v>
      </c>
      <c r="O71" s="3"/>
      <c r="P71" s="6"/>
      <c r="Q71" s="3"/>
      <c r="R71" s="6" t="s">
        <v>123</v>
      </c>
      <c r="S71" s="5" t="n">
        <f>64000</f>
        <v>64000.0</v>
      </c>
      <c r="T71" s="4" t="str">
        <f>"－"</f>
        <v>－</v>
      </c>
      <c r="U71" s="4"/>
      <c r="V71" s="4" t="str">
        <f>"－"</f>
        <v>－</v>
      </c>
      <c r="W71" s="4"/>
      <c r="X71" s="3" t="s">
        <v>53</v>
      </c>
      <c r="Y71" s="2" t="str">
        <f>"－"</f>
        <v>－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345</v>
      </c>
      <c r="C72" s="8" t="s">
        <v>346</v>
      </c>
      <c r="D72" s="8" t="s">
        <v>54</v>
      </c>
      <c r="E72" s="7" t="s">
        <v>307</v>
      </c>
      <c r="F72" s="7" t="s">
        <v>308</v>
      </c>
      <c r="G72" s="3"/>
      <c r="H72" s="6" t="s">
        <v>123</v>
      </c>
      <c r="I72" s="3"/>
      <c r="J72" s="6" t="s">
        <v>123</v>
      </c>
      <c r="K72" s="3"/>
      <c r="L72" s="6"/>
      <c r="M72" s="3"/>
      <c r="N72" s="6" t="s">
        <v>123</v>
      </c>
      <c r="O72" s="3"/>
      <c r="P72" s="6"/>
      <c r="Q72" s="3"/>
      <c r="R72" s="6" t="s">
        <v>123</v>
      </c>
      <c r="S72" s="5" t="n">
        <f>64000</f>
        <v>64000.0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str">
        <f>"－"</f>
        <v>－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345</v>
      </c>
      <c r="C73" s="8" t="s">
        <v>346</v>
      </c>
      <c r="D73" s="8" t="s">
        <v>61</v>
      </c>
      <c r="E73" s="7" t="s">
        <v>311</v>
      </c>
      <c r="F73" s="7" t="s">
        <v>312</v>
      </c>
      <c r="G73" s="3"/>
      <c r="H73" s="6" t="s">
        <v>123</v>
      </c>
      <c r="I73" s="3"/>
      <c r="J73" s="6" t="s">
        <v>123</v>
      </c>
      <c r="K73" s="3"/>
      <c r="L73" s="6"/>
      <c r="M73" s="3"/>
      <c r="N73" s="6" t="s">
        <v>123</v>
      </c>
      <c r="O73" s="3"/>
      <c r="P73" s="6"/>
      <c r="Q73" s="3"/>
      <c r="R73" s="6" t="s">
        <v>123</v>
      </c>
      <c r="S73" s="5" t="n">
        <f>64000</f>
        <v>64000.0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345</v>
      </c>
      <c r="C74" s="8" t="s">
        <v>346</v>
      </c>
      <c r="D74" s="8" t="s">
        <v>68</v>
      </c>
      <c r="E74" s="7" t="s">
        <v>318</v>
      </c>
      <c r="F74" s="7" t="s">
        <v>319</v>
      </c>
      <c r="G74" s="3"/>
      <c r="H74" s="6" t="s">
        <v>123</v>
      </c>
      <c r="I74" s="3"/>
      <c r="J74" s="6" t="s">
        <v>123</v>
      </c>
      <c r="K74" s="3"/>
      <c r="L74" s="6"/>
      <c r="M74" s="3"/>
      <c r="N74" s="6" t="s">
        <v>123</v>
      </c>
      <c r="O74" s="3"/>
      <c r="P74" s="6"/>
      <c r="Q74" s="3"/>
      <c r="R74" s="6" t="s">
        <v>123</v>
      </c>
      <c r="S74" s="5" t="n">
        <f>64000</f>
        <v>64000.0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345</v>
      </c>
      <c r="C75" s="8" t="s">
        <v>346</v>
      </c>
      <c r="D75" s="8" t="s">
        <v>73</v>
      </c>
      <c r="E75" s="7" t="s">
        <v>324</v>
      </c>
      <c r="F75" s="7" t="s">
        <v>325</v>
      </c>
      <c r="G75" s="3"/>
      <c r="H75" s="6" t="s">
        <v>123</v>
      </c>
      <c r="I75" s="3"/>
      <c r="J75" s="6" t="s">
        <v>123</v>
      </c>
      <c r="K75" s="3"/>
      <c r="L75" s="6"/>
      <c r="M75" s="3"/>
      <c r="N75" s="6" t="s">
        <v>123</v>
      </c>
      <c r="O75" s="3"/>
      <c r="P75" s="6"/>
      <c r="Q75" s="3"/>
      <c r="R75" s="6" t="s">
        <v>123</v>
      </c>
      <c r="S75" s="5" t="n">
        <f>64000</f>
        <v>64000.0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345</v>
      </c>
      <c r="C76" s="8" t="s">
        <v>346</v>
      </c>
      <c r="D76" s="8" t="s">
        <v>81</v>
      </c>
      <c r="E76" s="7" t="s">
        <v>332</v>
      </c>
      <c r="F76" s="7" t="s">
        <v>333</v>
      </c>
      <c r="G76" s="3"/>
      <c r="H76" s="6" t="s">
        <v>123</v>
      </c>
      <c r="I76" s="3"/>
      <c r="J76" s="6" t="s">
        <v>123</v>
      </c>
      <c r="K76" s="3"/>
      <c r="L76" s="6"/>
      <c r="M76" s="3"/>
      <c r="N76" s="6" t="s">
        <v>123</v>
      </c>
      <c r="O76" s="3"/>
      <c r="P76" s="6"/>
      <c r="Q76" s="3"/>
      <c r="R76" s="6" t="s">
        <v>123</v>
      </c>
      <c r="S76" s="5" t="n">
        <f>64000</f>
        <v>64000.0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  <row r="77">
      <c r="A77" s="9" t="s">
        <v>42</v>
      </c>
      <c r="B77" s="8" t="s">
        <v>345</v>
      </c>
      <c r="C77" s="8" t="s">
        <v>346</v>
      </c>
      <c r="D77" s="8" t="s">
        <v>90</v>
      </c>
      <c r="E77" s="7" t="s">
        <v>339</v>
      </c>
      <c r="F77" s="7" t="s">
        <v>340</v>
      </c>
      <c r="G77" s="3"/>
      <c r="H77" s="6" t="s">
        <v>123</v>
      </c>
      <c r="I77" s="3"/>
      <c r="J77" s="6" t="s">
        <v>123</v>
      </c>
      <c r="K77" s="3"/>
      <c r="L77" s="6"/>
      <c r="M77" s="3"/>
      <c r="N77" s="6" t="s">
        <v>123</v>
      </c>
      <c r="O77" s="3"/>
      <c r="P77" s="6"/>
      <c r="Q77" s="3"/>
      <c r="R77" s="6" t="s">
        <v>123</v>
      </c>
      <c r="S77" s="5" t="n">
        <f>64000</f>
        <v>64000.0</v>
      </c>
      <c r="T77" s="4" t="str">
        <f>"－"</f>
        <v>－</v>
      </c>
      <c r="U77" s="4"/>
      <c r="V77" s="4" t="str">
        <f>"－"</f>
        <v>－</v>
      </c>
      <c r="W77" s="4"/>
      <c r="X77" s="3"/>
      <c r="Y77" s="2" t="str">
        <f>"－"</f>
        <v>－</v>
      </c>
      <c r="Z77" s="2" t="str">
        <f>"－"</f>
        <v>－</v>
      </c>
      <c r="AA77" s="1" t="str">
        <f>"－"</f>
        <v>－</v>
      </c>
    </row>
    <row r="78">
      <c r="A78" s="9" t="s">
        <v>42</v>
      </c>
      <c r="B78" s="8" t="s">
        <v>347</v>
      </c>
      <c r="C78" s="8" t="s">
        <v>348</v>
      </c>
      <c r="D78" s="8" t="s">
        <v>42</v>
      </c>
      <c r="E78" s="7" t="s">
        <v>69</v>
      </c>
      <c r="F78" s="7" t="s">
        <v>46</v>
      </c>
      <c r="G78" s="3"/>
      <c r="H78" s="6" t="s">
        <v>123</v>
      </c>
      <c r="I78" s="3"/>
      <c r="J78" s="6" t="s">
        <v>123</v>
      </c>
      <c r="K78" s="3"/>
      <c r="L78" s="6"/>
      <c r="M78" s="3"/>
      <c r="N78" s="6" t="s">
        <v>123</v>
      </c>
      <c r="O78" s="3"/>
      <c r="P78" s="6"/>
      <c r="Q78" s="3"/>
      <c r="R78" s="6" t="s">
        <v>123</v>
      </c>
      <c r="S78" s="5" t="n">
        <f>12300</f>
        <v>12300.0</v>
      </c>
      <c r="T78" s="4" t="str">
        <f>"－"</f>
        <v>－</v>
      </c>
      <c r="U78" s="4"/>
      <c r="V78" s="4" t="str">
        <f>"－"</f>
        <v>－</v>
      </c>
      <c r="W78" s="4"/>
      <c r="X78" s="3" t="s">
        <v>53</v>
      </c>
      <c r="Y78" s="2" t="str">
        <f>"－"</f>
        <v>－</v>
      </c>
      <c r="Z78" s="2" t="str">
        <f>"－"</f>
        <v>－</v>
      </c>
      <c r="AA78" s="1" t="str">
        <f>"－"</f>
        <v>－</v>
      </c>
    </row>
    <row r="79">
      <c r="A79" s="9" t="s">
        <v>42</v>
      </c>
      <c r="B79" s="8" t="s">
        <v>347</v>
      </c>
      <c r="C79" s="8" t="s">
        <v>348</v>
      </c>
      <c r="D79" s="8" t="s">
        <v>242</v>
      </c>
      <c r="E79" s="7" t="s">
        <v>349</v>
      </c>
      <c r="F79" s="7" t="s">
        <v>350</v>
      </c>
      <c r="G79" s="3"/>
      <c r="H79" s="6" t="s">
        <v>123</v>
      </c>
      <c r="I79" s="3"/>
      <c r="J79" s="6" t="s">
        <v>123</v>
      </c>
      <c r="K79" s="3"/>
      <c r="L79" s="6"/>
      <c r="M79" s="3"/>
      <c r="N79" s="6" t="s">
        <v>123</v>
      </c>
      <c r="O79" s="3"/>
      <c r="P79" s="6"/>
      <c r="Q79" s="3"/>
      <c r="R79" s="6" t="s">
        <v>123</v>
      </c>
      <c r="S79" s="5" t="n">
        <f>12300</f>
        <v>12300.0</v>
      </c>
      <c r="T79" s="4" t="str">
        <f>"－"</f>
        <v>－</v>
      </c>
      <c r="U79" s="4"/>
      <c r="V79" s="4" t="str">
        <f>"－"</f>
        <v>－</v>
      </c>
      <c r="W79" s="4"/>
      <c r="X79" s="3"/>
      <c r="Y79" s="2" t="str">
        <f>"－"</f>
        <v>－</v>
      </c>
      <c r="Z79" s="2" t="str">
        <f>"－"</f>
        <v>－</v>
      </c>
      <c r="AA79" s="1" t="str">
        <f>"－"</f>
        <v>－</v>
      </c>
    </row>
    <row r="80">
      <c r="A80" s="9" t="s">
        <v>42</v>
      </c>
      <c r="B80" s="8" t="s">
        <v>347</v>
      </c>
      <c r="C80" s="8" t="s">
        <v>348</v>
      </c>
      <c r="D80" s="8" t="s">
        <v>54</v>
      </c>
      <c r="E80" s="7" t="s">
        <v>74</v>
      </c>
      <c r="F80" s="7" t="s">
        <v>56</v>
      </c>
      <c r="G80" s="3"/>
      <c r="H80" s="6" t="s">
        <v>123</v>
      </c>
      <c r="I80" s="3"/>
      <c r="J80" s="6" t="s">
        <v>123</v>
      </c>
      <c r="K80" s="3"/>
      <c r="L80" s="6"/>
      <c r="M80" s="3"/>
      <c r="N80" s="6" t="s">
        <v>123</v>
      </c>
      <c r="O80" s="3"/>
      <c r="P80" s="6"/>
      <c r="Q80" s="3"/>
      <c r="R80" s="6" t="s">
        <v>123</v>
      </c>
      <c r="S80" s="5" t="n">
        <f>12300</f>
        <v>12300.0</v>
      </c>
      <c r="T80" s="4" t="str">
        <f>"－"</f>
        <v>－</v>
      </c>
      <c r="U80" s="4"/>
      <c r="V80" s="4" t="str">
        <f>"－"</f>
        <v>－</v>
      </c>
      <c r="W80" s="4"/>
      <c r="X80" s="3"/>
      <c r="Y80" s="2" t="str">
        <f>"－"</f>
        <v>－</v>
      </c>
      <c r="Z80" s="2" t="str">
        <f>"－"</f>
        <v>－</v>
      </c>
      <c r="AA80" s="1" t="str">
        <f>"－"</f>
        <v>－</v>
      </c>
    </row>
    <row r="81">
      <c r="A81" s="9" t="s">
        <v>42</v>
      </c>
      <c r="B81" s="8" t="s">
        <v>347</v>
      </c>
      <c r="C81" s="8" t="s">
        <v>348</v>
      </c>
      <c r="D81" s="8" t="s">
        <v>254</v>
      </c>
      <c r="E81" s="7" t="s">
        <v>351</v>
      </c>
      <c r="F81" s="7" t="s">
        <v>352</v>
      </c>
      <c r="G81" s="3"/>
      <c r="H81" s="6" t="s">
        <v>123</v>
      </c>
      <c r="I81" s="3"/>
      <c r="J81" s="6" t="s">
        <v>123</v>
      </c>
      <c r="K81" s="3"/>
      <c r="L81" s="6"/>
      <c r="M81" s="3"/>
      <c r="N81" s="6" t="s">
        <v>123</v>
      </c>
      <c r="O81" s="3"/>
      <c r="P81" s="6"/>
      <c r="Q81" s="3"/>
      <c r="R81" s="6" t="s">
        <v>123</v>
      </c>
      <c r="S81" s="5" t="n">
        <f>12300</f>
        <v>12300.0</v>
      </c>
      <c r="T81" s="4" t="str">
        <f>"－"</f>
        <v>－</v>
      </c>
      <c r="U81" s="4"/>
      <c r="V81" s="4" t="str">
        <f>"－"</f>
        <v>－</v>
      </c>
      <c r="W81" s="4"/>
      <c r="X81" s="3"/>
      <c r="Y81" s="2" t="str">
        <f>"－"</f>
        <v>－</v>
      </c>
      <c r="Z81" s="2" t="str">
        <f>"－"</f>
        <v>－</v>
      </c>
      <c r="AA81" s="1" t="str">
        <f>"－"</f>
        <v>－</v>
      </c>
    </row>
    <row r="82">
      <c r="A82" s="9" t="s">
        <v>42</v>
      </c>
      <c r="B82" s="8" t="s">
        <v>347</v>
      </c>
      <c r="C82" s="8" t="s">
        <v>348</v>
      </c>
      <c r="D82" s="8" t="s">
        <v>61</v>
      </c>
      <c r="E82" s="7" t="s">
        <v>82</v>
      </c>
      <c r="F82" s="7" t="s">
        <v>107</v>
      </c>
      <c r="G82" s="3"/>
      <c r="H82" s="6" t="s">
        <v>123</v>
      </c>
      <c r="I82" s="3"/>
      <c r="J82" s="6" t="s">
        <v>123</v>
      </c>
      <c r="K82" s="3"/>
      <c r="L82" s="6"/>
      <c r="M82" s="3"/>
      <c r="N82" s="6" t="s">
        <v>123</v>
      </c>
      <c r="O82" s="3"/>
      <c r="P82" s="6"/>
      <c r="Q82" s="3"/>
      <c r="R82" s="6" t="s">
        <v>123</v>
      </c>
      <c r="S82" s="5" t="n">
        <f>12300</f>
        <v>12300.0</v>
      </c>
      <c r="T82" s="4" t="str">
        <f>"－"</f>
        <v>－</v>
      </c>
      <c r="U82" s="4"/>
      <c r="V82" s="4" t="str">
        <f>"－"</f>
        <v>－</v>
      </c>
      <c r="W82" s="4"/>
      <c r="X82" s="3"/>
      <c r="Y82" s="2" t="str">
        <f>"－"</f>
        <v>－</v>
      </c>
      <c r="Z82" s="2" t="str">
        <f>"－"</f>
        <v>－</v>
      </c>
      <c r="AA82" s="1" t="str">
        <f>"－"</f>
        <v>－</v>
      </c>
    </row>
    <row r="83">
      <c r="A83" s="9" t="s">
        <v>42</v>
      </c>
      <c r="B83" s="8" t="s">
        <v>347</v>
      </c>
      <c r="C83" s="8" t="s">
        <v>348</v>
      </c>
      <c r="D83" s="8" t="s">
        <v>268</v>
      </c>
      <c r="E83" s="7" t="s">
        <v>353</v>
      </c>
      <c r="F83" s="7" t="s">
        <v>354</v>
      </c>
      <c r="G83" s="3"/>
      <c r="H83" s="6" t="s">
        <v>123</v>
      </c>
      <c r="I83" s="3"/>
      <c r="J83" s="6" t="s">
        <v>123</v>
      </c>
      <c r="K83" s="3"/>
      <c r="L83" s="6"/>
      <c r="M83" s="3"/>
      <c r="N83" s="6" t="s">
        <v>123</v>
      </c>
      <c r="O83" s="3"/>
      <c r="P83" s="6"/>
      <c r="Q83" s="3"/>
      <c r="R83" s="6" t="s">
        <v>123</v>
      </c>
      <c r="S83" s="5" t="n">
        <f>12300</f>
        <v>12300.0</v>
      </c>
      <c r="T83" s="4" t="str">
        <f>"－"</f>
        <v>－</v>
      </c>
      <c r="U83" s="4"/>
      <c r="V83" s="4" t="str">
        <f>"－"</f>
        <v>－</v>
      </c>
      <c r="W83" s="4"/>
      <c r="X83" s="3"/>
      <c r="Y83" s="2" t="str">
        <f>"－"</f>
        <v>－</v>
      </c>
      <c r="Z83" s="2" t="str">
        <f>"－"</f>
        <v>－</v>
      </c>
      <c r="AA83" s="1" t="str">
        <f>"－"</f>
        <v>－</v>
      </c>
    </row>
    <row r="84">
      <c r="A84" s="9" t="s">
        <v>42</v>
      </c>
      <c r="B84" s="8" t="s">
        <v>347</v>
      </c>
      <c r="C84" s="8" t="s">
        <v>348</v>
      </c>
      <c r="D84" s="8" t="s">
        <v>68</v>
      </c>
      <c r="E84" s="7" t="s">
        <v>91</v>
      </c>
      <c r="F84" s="7" t="s">
        <v>70</v>
      </c>
      <c r="G84" s="3"/>
      <c r="H84" s="6" t="s">
        <v>123</v>
      </c>
      <c r="I84" s="3"/>
      <c r="J84" s="6" t="s">
        <v>123</v>
      </c>
      <c r="K84" s="3"/>
      <c r="L84" s="6"/>
      <c r="M84" s="3"/>
      <c r="N84" s="6" t="s">
        <v>123</v>
      </c>
      <c r="O84" s="3"/>
      <c r="P84" s="6"/>
      <c r="Q84" s="3"/>
      <c r="R84" s="6" t="s">
        <v>123</v>
      </c>
      <c r="S84" s="5" t="n">
        <f>12300</f>
        <v>12300.0</v>
      </c>
      <c r="T84" s="4" t="str">
        <f>"－"</f>
        <v>－</v>
      </c>
      <c r="U84" s="4"/>
      <c r="V84" s="4" t="str">
        <f>"－"</f>
        <v>－</v>
      </c>
      <c r="W84" s="4"/>
      <c r="X84" s="3"/>
      <c r="Y84" s="2" t="str">
        <f>"－"</f>
        <v>－</v>
      </c>
      <c r="Z84" s="2" t="str">
        <f>"－"</f>
        <v>－</v>
      </c>
      <c r="AA84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