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<sst xmlns="http://schemas.openxmlformats.org/spreadsheetml/2006/main" count="1331" uniqueCount="405">
  <si>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</si>
  <si>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</si>
  <si>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</si>
  <si>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</si>
  <si>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</si>
  <si>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</si>
  <si>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</si>
  <si>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</si>
  <si>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</si>
  <si>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</si>
  <si>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</si>
  <si>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</si>
  <si>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</si>
  <si>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</si>
  <si>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</si>
  <si>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</si>
  <si>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</si>
  <si>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</si>
  <si>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</si>
  <si>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</si>
  <si>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</si>
  <si>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</si>
  <si>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</si>
  <si>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</si>
  <si>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</si>
  <si>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</si>
  <si>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</si>
  <si>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</si>
  <si>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</si>
  <si>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</si>
  <si>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</si>
  <si>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</si>
  <si>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</si>
  <si>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</si>
  <si>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</si>
  <si>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</si>
  <si>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</si>
  <si>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</si>
  <si>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</si>
  <si>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</si>
  <si>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</si>
  <si>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</si>
  <si>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</si>
  <si>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</si>
  <si>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</si>
  <si>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</si>
  <si>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2022/07</t>
  </si>
  <si>
    <t>日経225先物</t>
  </si>
  <si>
    <t>Nikkei 225 Futures</t>
  </si>
  <si>
    <t>2022/09</t>
  </si>
  <si>
    <t>2021/03/12</t>
  </si>
  <si>
    <t>2022/09/08</t>
  </si>
  <si>
    <t>01</t>
  </si>
  <si>
    <t>26,240</t>
  </si>
  <si>
    <t>28</t>
  </si>
  <si>
    <t>28,050</t>
  </si>
  <si>
    <t>28,050.0000</t>
  </si>
  <si>
    <t>25,810</t>
  </si>
  <si>
    <t>25,810.0000</t>
  </si>
  <si>
    <t>29</t>
  </si>
  <si>
    <t>27,750</t>
  </si>
  <si>
    <t>2022/12</t>
  </si>
  <si>
    <t>2017/12/08</t>
  </si>
  <si>
    <t>2022/12/08</t>
  </si>
  <si>
    <t>26,000</t>
  </si>
  <si>
    <t>27,810</t>
  </si>
  <si>
    <t>27,759.9000</t>
  </si>
  <si>
    <t>25,590</t>
  </si>
  <si>
    <t>06</t>
  </si>
  <si>
    <t>25,670.1000</t>
  </si>
  <si>
    <t>27,540</t>
  </si>
  <si>
    <t>2023/03</t>
  </si>
  <si>
    <t>2021/09/10</t>
  </si>
  <si>
    <t>2023/03/09</t>
  </si>
  <si>
    <t>25,950</t>
  </si>
  <si>
    <t>27,700</t>
  </si>
  <si>
    <t>22</t>
  </si>
  <si>
    <t>27,533.0000</t>
  </si>
  <si>
    <t>25,812.5000</t>
  </si>
  <si>
    <t>27,420</t>
  </si>
  <si>
    <t>2023/06</t>
  </si>
  <si>
    <t>2018/06/08</t>
  </si>
  <si>
    <t>2023/06/08</t>
  </si>
  <si>
    <t>25,720</t>
  </si>
  <si>
    <t>27,380</t>
  </si>
  <si>
    <t>27,350.0000</t>
  </si>
  <si>
    <t>25,380</t>
  </si>
  <si>
    <t>04</t>
  </si>
  <si>
    <t>25,350.0000</t>
  </si>
  <si>
    <t>27,210</t>
  </si>
  <si>
    <t>2023/09</t>
  </si>
  <si>
    <t>2022/03/11</t>
  </si>
  <si>
    <t>2023/09/07</t>
  </si>
  <si>
    <t>08</t>
  </si>
  <si>
    <t>25,860</t>
  </si>
  <si>
    <t>27,250</t>
  </si>
  <si>
    <t>2023/12</t>
  </si>
  <si>
    <t>2018/07/17</t>
  </si>
  <si>
    <t>2023/12/07</t>
  </si>
  <si>
    <t>20</t>
  </si>
  <si>
    <t>26,670</t>
  </si>
  <si>
    <t>21</t>
  </si>
  <si>
    <t>26,720</t>
  </si>
  <si>
    <t>27,087.0000</t>
  </si>
  <si>
    <t>25,112.0000</t>
  </si>
  <si>
    <t>26,710</t>
  </si>
  <si>
    <t>2024/06</t>
  </si>
  <si>
    <t>2024/06/13</t>
  </si>
  <si>
    <t>－</t>
  </si>
  <si>
    <t>26,713.0000</t>
  </si>
  <si>
    <t>26,550.0000</t>
  </si>
  <si>
    <t>2024/12</t>
  </si>
  <si>
    <t>2024/12/12</t>
  </si>
  <si>
    <t>26,538.0000</t>
  </si>
  <si>
    <t>24,607.0000</t>
  </si>
  <si>
    <t>2025/06</t>
  </si>
  <si>
    <t>2025/06/12</t>
  </si>
  <si>
    <t>24,790</t>
  </si>
  <si>
    <t>24,460</t>
  </si>
  <si>
    <t>2025/12</t>
  </si>
  <si>
    <t>2025/12/11</t>
  </si>
  <si>
    <t>25</t>
  </si>
  <si>
    <t>26,160.0000</t>
  </si>
  <si>
    <t>07</t>
  </si>
  <si>
    <t>24,528.0000</t>
  </si>
  <si>
    <t>2026/06</t>
  </si>
  <si>
    <t>2026/06/11</t>
  </si>
  <si>
    <t>2026/12</t>
  </si>
  <si>
    <t>2018/12/14</t>
  </si>
  <si>
    <t>2026/12/10</t>
  </si>
  <si>
    <t>25,695.0000</t>
  </si>
  <si>
    <t>25,550.0000</t>
  </si>
  <si>
    <t>2027/06</t>
  </si>
  <si>
    <t>2019/06/14</t>
  </si>
  <si>
    <t>2027/06/10</t>
  </si>
  <si>
    <t>23,650</t>
  </si>
  <si>
    <t>25,190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</si>
  <si>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</si>
  <si>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</si>
  <si>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</si>
  <si>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</si>
  <si>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</si>
  <si>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</si>
  <si>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</si>
  <si>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</si>
  <si>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</si>
  <si>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19</t>
  </si>
  <si>
    <t>23,760</t>
  </si>
  <si>
    <t>24,550.0000</t>
  </si>
  <si>
    <t>2029/06</t>
  </si>
  <si>
    <t>2021/06/11</t>
  </si>
  <si>
    <t>2029/06/07</t>
  </si>
  <si>
    <t>2029/12</t>
  </si>
  <si>
    <t>2021/12/10</t>
  </si>
  <si>
    <t>2029/12/13</t>
  </si>
  <si>
    <t>2030/06</t>
  </si>
  <si>
    <t>2022/06/10</t>
  </si>
  <si>
    <t>2030/06/13</t>
  </si>
  <si>
    <t>日経225mini</t>
  </si>
  <si>
    <t>Nikkei 225 mini</t>
  </si>
  <si>
    <t>2022/02/10</t>
  </si>
  <si>
    <t>2022/07/07</t>
  </si>
  <si>
    <t>26,260</t>
  </si>
  <si>
    <t>26,560</t>
  </si>
  <si>
    <t>26,559.9000</t>
  </si>
  <si>
    <t>25,835</t>
  </si>
  <si>
    <t>25,840.0000</t>
  </si>
  <si>
    <t>26,515</t>
  </si>
  <si>
    <t>*</t>
  </si>
  <si>
    <t>2022/08</t>
  </si>
  <si>
    <t>2022/04/08</t>
  </si>
  <si>
    <t>2022/08/10</t>
  </si>
  <si>
    <t>26,285</t>
  </si>
  <si>
    <t>28,075</t>
  </si>
  <si>
    <t>28,075.0000</t>
  </si>
  <si>
    <t>25,840</t>
  </si>
  <si>
    <t>27,765</t>
  </si>
  <si>
    <t>28,055</t>
  </si>
  <si>
    <t>28,055.0000</t>
  </si>
  <si>
    <t>2022/10</t>
  </si>
  <si>
    <t>2022/05/13</t>
  </si>
  <si>
    <t>2022/10/13</t>
  </si>
  <si>
    <t>26,045</t>
  </si>
  <si>
    <t>27,835</t>
  </si>
  <si>
    <t>27,800.0000</t>
  </si>
  <si>
    <t>13</t>
  </si>
  <si>
    <t>25,600</t>
  </si>
  <si>
    <t>12</t>
  </si>
  <si>
    <t>26,040.0000</t>
  </si>
  <si>
    <t>27,545</t>
  </si>
  <si>
    <t>2022/11</t>
  </si>
  <si>
    <t>2022/07/08</t>
  </si>
  <si>
    <t>2022/11/10</t>
  </si>
  <si>
    <t>26,290</t>
  </si>
  <si>
    <t>27,795</t>
  </si>
  <si>
    <t>14</t>
  </si>
  <si>
    <t>26,030</t>
  </si>
  <si>
    <t>27,530</t>
  </si>
  <si>
    <t>26,010</t>
  </si>
  <si>
    <t>27,820</t>
  </si>
  <si>
    <t>25,580</t>
  </si>
  <si>
    <t>27,510</t>
  </si>
  <si>
    <t>25,975</t>
  </si>
  <si>
    <t>27,730</t>
  </si>
  <si>
    <t>25,525</t>
  </si>
  <si>
    <t>27,475</t>
  </si>
  <si>
    <t>27,485</t>
  </si>
  <si>
    <t>25,275</t>
  </si>
  <si>
    <t>27,155</t>
  </si>
  <si>
    <t>25,555</t>
  </si>
  <si>
    <t>27,415</t>
  </si>
  <si>
    <t>27,115</t>
  </si>
  <si>
    <t>25,440</t>
  </si>
  <si>
    <t>27,195</t>
  </si>
  <si>
    <t>25,040</t>
  </si>
  <si>
    <t>26,945</t>
  </si>
  <si>
    <t>25,130</t>
  </si>
  <si>
    <t>26,850</t>
  </si>
  <si>
    <t>24,750</t>
  </si>
  <si>
    <t>26,835</t>
  </si>
  <si>
    <t>25,000</t>
  </si>
  <si>
    <t>24,530</t>
  </si>
  <si>
    <t>26,565</t>
  </si>
  <si>
    <t>26</t>
  </si>
  <si>
    <t>26,100</t>
  </si>
  <si>
    <t>24,630</t>
  </si>
  <si>
    <t>24,550</t>
  </si>
  <si>
    <t>26,050</t>
  </si>
  <si>
    <t>26,020</t>
  </si>
  <si>
    <t>24,300</t>
  </si>
  <si>
    <t>25,500</t>
  </si>
  <si>
    <t>23,780</t>
  </si>
  <si>
    <t>25,655</t>
  </si>
  <si>
    <t>23,700</t>
  </si>
  <si>
    <t>25,170</t>
  </si>
  <si>
    <t>23,450</t>
  </si>
  <si>
    <t>25,450</t>
  </si>
  <si>
    <t>25,430</t>
  </si>
  <si>
    <t>TOPIX先物</t>
  </si>
  <si>
    <t>TOPIX Futures</t>
  </si>
  <si>
    <t>1,859.5</t>
  </si>
  <si>
    <t>1,966.0</t>
  </si>
  <si>
    <t>1,970.0000</t>
  </si>
  <si>
    <t>1,834.0</t>
  </si>
  <si>
    <t>1,834.9500</t>
  </si>
  <si>
    <t>1,937.5</t>
  </si>
  <si>
    <t>15</t>
  </si>
  <si>
    <t>1,877.0</t>
  </si>
  <si>
    <t>1,874.5</t>
  </si>
  <si>
    <t>05</t>
  </si>
  <si>
    <t>1,850.0000</t>
  </si>
  <si>
    <t>1,829.0000</t>
  </si>
  <si>
    <t>ミニTOPIX先物</t>
  </si>
  <si>
    <t>mini-TOPIX Futures</t>
  </si>
  <si>
    <t>1,859.00</t>
  </si>
  <si>
    <t>1,966.00</t>
  </si>
  <si>
    <t>1,966.0000</t>
  </si>
  <si>
    <t>1,834.25</t>
  </si>
  <si>
    <t>1,834.7500</t>
  </si>
  <si>
    <t>1,937.75</t>
  </si>
  <si>
    <t>1,832.25</t>
  </si>
  <si>
    <t>1,946.00</t>
  </si>
  <si>
    <t>1,804.75</t>
  </si>
  <si>
    <t>27</t>
  </si>
  <si>
    <t>1,919.00</t>
  </si>
  <si>
    <t>JPX日経インデックス400先物</t>
  </si>
  <si>
    <t>JPX-Nikkei Index 400 Futures</t>
  </si>
  <si>
    <t>16,730</t>
  </si>
  <si>
    <t>17,690</t>
  </si>
  <si>
    <t>17,690.0000</t>
  </si>
  <si>
    <t>16,485</t>
  </si>
  <si>
    <t>16,495.0000</t>
  </si>
  <si>
    <t>17,450</t>
  </si>
  <si>
    <t>TOPIX Core30先物</t>
  </si>
  <si>
    <t>TOPIX Core30 Futures</t>
  </si>
  <si>
    <t>897.5</t>
  </si>
  <si>
    <t>900.0</t>
  </si>
  <si>
    <t>922.8600</t>
  </si>
  <si>
    <t>東証銀行業株価指数先物</t>
  </si>
  <si>
    <t>TOPIX Banks Index Futures</t>
  </si>
  <si>
    <t>159.3</t>
  </si>
  <si>
    <t>159.5</t>
  </si>
  <si>
    <t>160.1700</t>
  </si>
  <si>
    <t>154.9</t>
  </si>
  <si>
    <t>155.6511</t>
  </si>
  <si>
    <t>157.5</t>
  </si>
  <si>
    <t>東証REIT指数先物</t>
  </si>
  <si>
    <t>TSE REIT Index Futures</t>
  </si>
  <si>
    <t>1,945.5</t>
  </si>
  <si>
    <t>2,009.0</t>
  </si>
  <si>
    <t>2,010.2900</t>
  </si>
  <si>
    <t>1,901.0</t>
  </si>
  <si>
    <t>1,920.0000</t>
  </si>
  <si>
    <t>2,003.5</t>
  </si>
  <si>
    <t>RNプライム指数先物</t>
  </si>
  <si>
    <t>RN Prime Index Futures</t>
  </si>
  <si>
    <t>東証マザーズ指数先物</t>
  </si>
  <si>
    <t>TSE Mothers Index Futures</t>
  </si>
  <si>
    <t>650.0</t>
  </si>
  <si>
    <t>725.0</t>
  </si>
  <si>
    <t>723.0000</t>
  </si>
  <si>
    <t>636.0</t>
  </si>
  <si>
    <t>636.0000</t>
  </si>
  <si>
    <t>720.0</t>
  </si>
  <si>
    <t>645.0</t>
  </si>
  <si>
    <t>717.0</t>
  </si>
  <si>
    <t>632.0</t>
  </si>
  <si>
    <t>715.0</t>
  </si>
  <si>
    <t>NYダウ先物</t>
  </si>
  <si>
    <t>DJIA Futures</t>
  </si>
  <si>
    <t>2021/09/21</t>
  </si>
  <si>
    <t>2022/09/16</t>
  </si>
  <si>
    <t>30,594</t>
  </si>
  <si>
    <t>32,593</t>
  </si>
  <si>
    <t>32,496.0000</t>
  </si>
  <si>
    <t>30,065</t>
  </si>
  <si>
    <t>30,122.0000</t>
  </si>
  <si>
    <t>32,459</t>
  </si>
  <si>
    <t>2021/12/20</t>
  </si>
  <si>
    <t>2022/12/16</t>
  </si>
  <si>
    <t>30,603</t>
  </si>
  <si>
    <t>32,450</t>
  </si>
  <si>
    <t>30,050</t>
  </si>
  <si>
    <t>2022/03/22</t>
  </si>
  <si>
    <t>2023/03/17</t>
  </si>
  <si>
    <t>30,600</t>
  </si>
  <si>
    <t>2022/06/20</t>
  </si>
  <si>
    <t>2023/06/16</t>
  </si>
  <si>
    <t>台湾加権指数先物</t>
  </si>
  <si>
    <t>TAIEX Futures</t>
  </si>
  <si>
    <t>2022/05/18</t>
  </si>
  <si>
    <t>2022/07/19</t>
  </si>
  <si>
    <t>2022/06/15</t>
  </si>
  <si>
    <t>2022/08/16</t>
  </si>
  <si>
    <t>2021/10/20</t>
  </si>
  <si>
    <t>2022/09/20</t>
  </si>
  <si>
    <t>2022/01/19</t>
  </si>
  <si>
    <t>2022/12/20</t>
  </si>
  <si>
    <t>2022/04/20</t>
  </si>
  <si>
    <t>2023/03/14</t>
  </si>
  <si>
    <t>2022/07/20</t>
  </si>
  <si>
    <t>2023/06/20</t>
  </si>
  <si>
    <t>FTSE中国50指数先物</t>
  </si>
  <si>
    <t>FTSE China 50 Index Futures</t>
  </si>
  <si>
    <t>2022/05/31</t>
  </si>
  <si>
    <t>2022/07/28</t>
  </si>
  <si>
    <t>2022/06/30</t>
  </si>
  <si>
    <t>2022/08/30</t>
  </si>
  <si>
    <t>2022/01/31</t>
  </si>
  <si>
    <t>2022/09/29</t>
  </si>
  <si>
    <t>2022/05/02</t>
  </si>
  <si>
    <t>2022/12/29</t>
  </si>
  <si>
    <t>2022/07/29</t>
  </si>
  <si>
    <t>2023/03/30</t>
  </si>
  <si>
    <t>日経平均・配当指数先物</t>
  </si>
  <si>
    <t>Nikkei 225 Dividend Index Futures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</si>
  <si>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</si>
  <si>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</si>
  <si>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</si>
  <si>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</si>
  <si>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</si>
  <si>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</si>
  <si>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</si>
  <si>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</si>
  <si>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</si>
  <si>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</si>
  <si>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</si>
  <si>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</si>
  <si>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</si>
  <si>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</si>
  <si>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</si>
  <si>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</si>
  <si>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</si>
  <si>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</si>
  <si>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2021/11/10</t>
  </si>
  <si>
    <t>2022/07/12</t>
  </si>
  <si>
    <t>22.60</t>
  </si>
  <si>
    <t>23.75</t>
  </si>
  <si>
    <t>22.00</t>
  </si>
  <si>
    <t>22.95</t>
  </si>
  <si>
    <t>2021/12/15</t>
  </si>
  <si>
    <t>2022/08/09</t>
  </si>
  <si>
    <t>24.00</t>
  </si>
  <si>
    <t>20.15</t>
  </si>
  <si>
    <t>20.45</t>
  </si>
  <si>
    <t>2022/01/11</t>
  </si>
  <si>
    <t>2022/09/13</t>
  </si>
  <si>
    <t>23.55</t>
  </si>
  <si>
    <t>20.80</t>
  </si>
  <si>
    <t>21.05</t>
  </si>
  <si>
    <t>2022/02/09</t>
  </si>
  <si>
    <t>2022/10/11</t>
  </si>
  <si>
    <t>23.95</t>
  </si>
  <si>
    <t>22.20</t>
  </si>
  <si>
    <t>2022/03/09</t>
  </si>
  <si>
    <t>2022/11/08</t>
  </si>
  <si>
    <t>2022/04/13</t>
  </si>
  <si>
    <t>2022/12/13</t>
  </si>
  <si>
    <t>2023/01</t>
  </si>
  <si>
    <t>2022/05/11</t>
  </si>
  <si>
    <t>2023/01/10</t>
  </si>
  <si>
    <t>2023/02</t>
  </si>
  <si>
    <t>2022/06/08</t>
  </si>
  <si>
    <t>2023/02/07</t>
  </si>
  <si>
    <t>2022/07/13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</si>
</sst>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54</v>
      </c>
      <c r="M7" s="17" t="s">
        <v>56</v>
      </c>
      <c r="N7" s="16" t="s">
        <v>52</v>
      </c>
      <c r="O7" s="17" t="s">
        <v>57</v>
      </c>
      <c r="P7" s="16" t="s">
        <v>52</v>
      </c>
      <c r="Q7" s="17" t="s">
        <v>58</v>
      </c>
      <c r="R7" s="16" t="s">
        <v>59</v>
      </c>
      <c r="S7" s="17" t="s">
        <v>60</v>
      </c>
      <c r="T7" s="18" t="n">
        <f>26961.5</f>
        <v>26961.5</v>
      </c>
      <c r="U7" s="19" t="n">
        <f>1540194</f>
        <v>1540194.0</v>
      </c>
      <c r="V7" s="19" t="n">
        <v>213281.0</v>
      </c>
      <c r="W7" s="23" t="n">
        <v>548.0</v>
      </c>
      <c r="X7" s="19" t="n">
        <f>41372142363211</f>
        <v>4.1372142363211E13</v>
      </c>
      <c r="Y7" s="19" t="n">
        <v>5.745432758211E12</v>
      </c>
      <c r="Z7" s="23" t="n">
        <v>1.4776275E10</v>
      </c>
      <c r="AA7" s="16"/>
      <c r="AB7" s="20" t="n">
        <f>216848</f>
        <v>216848.0</v>
      </c>
      <c r="AC7" s="21" t="n">
        <f>20</f>
        <v>20.0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61</v>
      </c>
      <c r="F8" s="15" t="s">
        <v>62</v>
      </c>
      <c r="G8" s="15" t="s">
        <v>63</v>
      </c>
      <c r="H8" s="16" t="s">
        <v>52</v>
      </c>
      <c r="I8" s="17" t="s">
        <v>64</v>
      </c>
      <c r="J8" s="16" t="s">
        <v>54</v>
      </c>
      <c r="K8" s="17" t="s">
        <v>65</v>
      </c>
      <c r="L8" s="16" t="s">
        <v>54</v>
      </c>
      <c r="M8" s="17" t="s">
        <v>66</v>
      </c>
      <c r="N8" s="16" t="s">
        <v>52</v>
      </c>
      <c r="O8" s="17" t="s">
        <v>67</v>
      </c>
      <c r="P8" s="16" t="s">
        <v>68</v>
      </c>
      <c r="Q8" s="17" t="s">
        <v>69</v>
      </c>
      <c r="R8" s="16" t="s">
        <v>59</v>
      </c>
      <c r="S8" s="17" t="s">
        <v>70</v>
      </c>
      <c r="T8" s="18" t="n">
        <f>26735.5</f>
        <v>26735.5</v>
      </c>
      <c r="U8" s="19" t="n">
        <f>16569</f>
        <v>16569.0</v>
      </c>
      <c r="V8" s="19" t="n">
        <v>9658.0</v>
      </c>
      <c r="W8" s="23" t="n">
        <v>548.0</v>
      </c>
      <c r="X8" s="19" t="n">
        <f>446162095300</f>
        <v>4.461620953E11</v>
      </c>
      <c r="Y8" s="19" t="n">
        <v>2.604822033E11</v>
      </c>
      <c r="Z8" s="23" t="n">
        <v>1.4650392E10</v>
      </c>
      <c r="AA8" s="16"/>
      <c r="AB8" s="20" t="n">
        <f>35703</f>
        <v>35703.0</v>
      </c>
      <c r="AC8" s="21" t="n">
        <f>20</f>
        <v>20.0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71</v>
      </c>
      <c r="F9" s="15" t="s">
        <v>72</v>
      </c>
      <c r="G9" s="15" t="s">
        <v>73</v>
      </c>
      <c r="H9" s="16" t="s">
        <v>52</v>
      </c>
      <c r="I9" s="17" t="s">
        <v>74</v>
      </c>
      <c r="J9" s="16" t="s">
        <v>54</v>
      </c>
      <c r="K9" s="17" t="s">
        <v>75</v>
      </c>
      <c r="L9" s="16" t="s">
        <v>76</v>
      </c>
      <c r="M9" s="17" t="s">
        <v>77</v>
      </c>
      <c r="N9" s="16" t="s">
        <v>52</v>
      </c>
      <c r="O9" s="17" t="s">
        <v>67</v>
      </c>
      <c r="P9" s="16" t="s">
        <v>68</v>
      </c>
      <c r="Q9" s="17" t="s">
        <v>78</v>
      </c>
      <c r="R9" s="16" t="s">
        <v>59</v>
      </c>
      <c r="S9" s="17" t="s">
        <v>79</v>
      </c>
      <c r="T9" s="18" t="n">
        <f>26663.5</f>
        <v>26663.5</v>
      </c>
      <c r="U9" s="19" t="n">
        <f>2128</f>
        <v>2128.0</v>
      </c>
      <c r="V9" s="19" t="n">
        <v>1900.0</v>
      </c>
      <c r="W9" s="23"/>
      <c r="X9" s="19" t="n">
        <f>56264250000</f>
        <v>5.626425E10</v>
      </c>
      <c r="Y9" s="19" t="n">
        <v>5.01393E10</v>
      </c>
      <c r="Z9" s="23"/>
      <c r="AA9" s="16"/>
      <c r="AB9" s="20" t="n">
        <f>6236</f>
        <v>6236.0</v>
      </c>
      <c r="AC9" s="21" t="n">
        <f>17</f>
        <v>17.0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80</v>
      </c>
      <c r="F10" s="15" t="s">
        <v>81</v>
      </c>
      <c r="G10" s="15" t="s">
        <v>82</v>
      </c>
      <c r="H10" s="16" t="s">
        <v>52</v>
      </c>
      <c r="I10" s="17" t="s">
        <v>83</v>
      </c>
      <c r="J10" s="16" t="s">
        <v>59</v>
      </c>
      <c r="K10" s="17" t="s">
        <v>84</v>
      </c>
      <c r="L10" s="16" t="s">
        <v>59</v>
      </c>
      <c r="M10" s="17" t="s">
        <v>85</v>
      </c>
      <c r="N10" s="16" t="s">
        <v>52</v>
      </c>
      <c r="O10" s="17" t="s">
        <v>86</v>
      </c>
      <c r="P10" s="16" t="s">
        <v>87</v>
      </c>
      <c r="Q10" s="17" t="s">
        <v>88</v>
      </c>
      <c r="R10" s="16" t="s">
        <v>59</v>
      </c>
      <c r="S10" s="17" t="s">
        <v>89</v>
      </c>
      <c r="T10" s="18" t="n">
        <f>26407</f>
        <v>26407.0</v>
      </c>
      <c r="U10" s="19" t="n">
        <f>5745</f>
        <v>5745.0</v>
      </c>
      <c r="V10" s="19" t="n">
        <v>5731.0</v>
      </c>
      <c r="W10" s="23"/>
      <c r="X10" s="19" t="n">
        <f>152039480000</f>
        <v>1.5203948E11</v>
      </c>
      <c r="Y10" s="19" t="n">
        <v>1.516702E11</v>
      </c>
      <c r="Z10" s="23"/>
      <c r="AA10" s="16"/>
      <c r="AB10" s="20" t="n">
        <f>9549</f>
        <v>9549.0</v>
      </c>
      <c r="AC10" s="21" t="n">
        <f>7</f>
        <v>7.0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90</v>
      </c>
      <c r="F11" s="15" t="s">
        <v>91</v>
      </c>
      <c r="G11" s="15" t="s">
        <v>92</v>
      </c>
      <c r="H11" s="16" t="s">
        <v>93</v>
      </c>
      <c r="I11" s="17" t="s">
        <v>94</v>
      </c>
      <c r="J11" s="16" t="s">
        <v>76</v>
      </c>
      <c r="K11" s="17" t="s">
        <v>95</v>
      </c>
      <c r="L11" s="16"/>
      <c r="M11" s="17"/>
      <c r="N11" s="16" t="s">
        <v>93</v>
      </c>
      <c r="O11" s="17" t="s">
        <v>94</v>
      </c>
      <c r="P11" s="16"/>
      <c r="Q11" s="17"/>
      <c r="R11" s="16" t="s">
        <v>76</v>
      </c>
      <c r="S11" s="17" t="s">
        <v>95</v>
      </c>
      <c r="T11" s="18" t="n">
        <f>26354.5</f>
        <v>26354.5</v>
      </c>
      <c r="U11" s="19" t="n">
        <f>5</f>
        <v>5.0</v>
      </c>
      <c r="V11" s="19"/>
      <c r="W11" s="23"/>
      <c r="X11" s="19" t="n">
        <f>133630000</f>
        <v>1.3363E8</v>
      </c>
      <c r="Y11" s="19"/>
      <c r="Z11" s="23"/>
      <c r="AA11" s="16"/>
      <c r="AB11" s="20" t="n">
        <f>11</f>
        <v>11.0</v>
      </c>
      <c r="AC11" s="21" t="n">
        <f>3</f>
        <v>3.0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96</v>
      </c>
      <c r="F12" s="15" t="s">
        <v>97</v>
      </c>
      <c r="G12" s="15" t="s">
        <v>98</v>
      </c>
      <c r="H12" s="16" t="s">
        <v>99</v>
      </c>
      <c r="I12" s="17" t="s">
        <v>100</v>
      </c>
      <c r="J12" s="16" t="s">
        <v>101</v>
      </c>
      <c r="K12" s="17" t="s">
        <v>102</v>
      </c>
      <c r="L12" s="16" t="s">
        <v>76</v>
      </c>
      <c r="M12" s="17" t="s">
        <v>103</v>
      </c>
      <c r="N12" s="16" t="s">
        <v>99</v>
      </c>
      <c r="O12" s="17" t="s">
        <v>100</v>
      </c>
      <c r="P12" s="16" t="s">
        <v>87</v>
      </c>
      <c r="Q12" s="17" t="s">
        <v>104</v>
      </c>
      <c r="R12" s="16" t="s">
        <v>101</v>
      </c>
      <c r="S12" s="17" t="s">
        <v>105</v>
      </c>
      <c r="T12" s="18" t="n">
        <f>26141</f>
        <v>26141.0</v>
      </c>
      <c r="U12" s="19" t="n">
        <f>5297</f>
        <v>5297.0</v>
      </c>
      <c r="V12" s="19" t="n">
        <v>5291.0</v>
      </c>
      <c r="W12" s="23"/>
      <c r="X12" s="19" t="n">
        <f>139238500000</f>
        <v>1.392385E11</v>
      </c>
      <c r="Y12" s="19" t="n">
        <v>1.390783E11</v>
      </c>
      <c r="Z12" s="23"/>
      <c r="AA12" s="16"/>
      <c r="AB12" s="20" t="n">
        <f>19076</f>
        <v>19076.0</v>
      </c>
      <c r="AC12" s="21" t="n">
        <f>2</f>
        <v>2.0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106</v>
      </c>
      <c r="F13" s="15" t="s">
        <v>97</v>
      </c>
      <c r="G13" s="15" t="s">
        <v>107</v>
      </c>
      <c r="H13" s="16"/>
      <c r="I13" s="17" t="s">
        <v>108</v>
      </c>
      <c r="J13" s="16"/>
      <c r="K13" s="17" t="s">
        <v>108</v>
      </c>
      <c r="L13" s="16" t="s">
        <v>59</v>
      </c>
      <c r="M13" s="17" t="s">
        <v>109</v>
      </c>
      <c r="N13" s="16"/>
      <c r="O13" s="17" t="s">
        <v>108</v>
      </c>
      <c r="P13" s="16" t="s">
        <v>99</v>
      </c>
      <c r="Q13" s="17" t="s">
        <v>110</v>
      </c>
      <c r="R13" s="16"/>
      <c r="S13" s="17" t="s">
        <v>108</v>
      </c>
      <c r="T13" s="18" t="n">
        <f>25873.5</f>
        <v>25873.5</v>
      </c>
      <c r="U13" s="19" t="n">
        <f>886</f>
        <v>886.0</v>
      </c>
      <c r="V13" s="19" t="n">
        <v>886.0</v>
      </c>
      <c r="W13" s="23"/>
      <c r="X13" s="19" t="n">
        <f>23577100000</f>
        <v>2.35771E10</v>
      </c>
      <c r="Y13" s="19" t="n">
        <v>2.35771E10</v>
      </c>
      <c r="Z13" s="23"/>
      <c r="AA13" s="16"/>
      <c r="AB13" s="20" t="n">
        <f>3945</f>
        <v>3945.0</v>
      </c>
      <c r="AC13" s="21" t="str">
        <f>"－"</f>
        <v>－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111</v>
      </c>
      <c r="F14" s="15" t="s">
        <v>97</v>
      </c>
      <c r="G14" s="15" t="s">
        <v>112</v>
      </c>
      <c r="H14" s="16"/>
      <c r="I14" s="17" t="s">
        <v>108</v>
      </c>
      <c r="J14" s="16"/>
      <c r="K14" s="17" t="s">
        <v>108</v>
      </c>
      <c r="L14" s="16" t="s">
        <v>76</v>
      </c>
      <c r="M14" s="17" t="s">
        <v>113</v>
      </c>
      <c r="N14" s="16"/>
      <c r="O14" s="17" t="s">
        <v>108</v>
      </c>
      <c r="P14" s="16" t="s">
        <v>87</v>
      </c>
      <c r="Q14" s="17" t="s">
        <v>114</v>
      </c>
      <c r="R14" s="16"/>
      <c r="S14" s="17" t="s">
        <v>108</v>
      </c>
      <c r="T14" s="18" t="n">
        <f>25631</f>
        <v>25631.0</v>
      </c>
      <c r="U14" s="19" t="n">
        <f>3069</f>
        <v>3069.0</v>
      </c>
      <c r="V14" s="19" t="n">
        <v>3069.0</v>
      </c>
      <c r="W14" s="23"/>
      <c r="X14" s="19" t="n">
        <f>77815050000</f>
        <v>7.781505E10</v>
      </c>
      <c r="Y14" s="19" t="n">
        <v>7.781505E10</v>
      </c>
      <c r="Z14" s="23"/>
      <c r="AA14" s="16"/>
      <c r="AB14" s="20" t="n">
        <f>9779</f>
        <v>9779.0</v>
      </c>
      <c r="AC14" s="21" t="str">
        <f>"－"</f>
        <v>－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115</v>
      </c>
      <c r="F15" s="15" t="s">
        <v>97</v>
      </c>
      <c r="G15" s="15" t="s">
        <v>116</v>
      </c>
      <c r="H15" s="16" t="s">
        <v>68</v>
      </c>
      <c r="I15" s="17" t="s">
        <v>117</v>
      </c>
      <c r="J15" s="16" t="s">
        <v>68</v>
      </c>
      <c r="K15" s="17" t="s">
        <v>117</v>
      </c>
      <c r="L15" s="16"/>
      <c r="M15" s="17"/>
      <c r="N15" s="16" t="s">
        <v>68</v>
      </c>
      <c r="O15" s="17" t="s">
        <v>118</v>
      </c>
      <c r="P15" s="16"/>
      <c r="Q15" s="17"/>
      <c r="R15" s="16" t="s">
        <v>68</v>
      </c>
      <c r="S15" s="17" t="s">
        <v>118</v>
      </c>
      <c r="T15" s="18" t="n">
        <f>25395</f>
        <v>25395.0</v>
      </c>
      <c r="U15" s="19" t="n">
        <f>2</f>
        <v>2.0</v>
      </c>
      <c r="V15" s="19"/>
      <c r="W15" s="23"/>
      <c r="X15" s="19" t="n">
        <f>49250000</f>
        <v>4.925E7</v>
      </c>
      <c r="Y15" s="19"/>
      <c r="Z15" s="23"/>
      <c r="AA15" s="16"/>
      <c r="AB15" s="20" t="n">
        <f>1</f>
        <v>1.0</v>
      </c>
      <c r="AC15" s="21" t="n">
        <f>1</f>
        <v>1.0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119</v>
      </c>
      <c r="F16" s="15" t="s">
        <v>97</v>
      </c>
      <c r="G16" s="15" t="s">
        <v>120</v>
      </c>
      <c r="H16" s="16"/>
      <c r="I16" s="17" t="s">
        <v>108</v>
      </c>
      <c r="J16" s="16"/>
      <c r="K16" s="17" t="s">
        <v>108</v>
      </c>
      <c r="L16" s="16" t="s">
        <v>121</v>
      </c>
      <c r="M16" s="17" t="s">
        <v>122</v>
      </c>
      <c r="N16" s="16"/>
      <c r="O16" s="17" t="s">
        <v>108</v>
      </c>
      <c r="P16" s="16" t="s">
        <v>123</v>
      </c>
      <c r="Q16" s="17" t="s">
        <v>124</v>
      </c>
      <c r="R16" s="16"/>
      <c r="S16" s="17" t="s">
        <v>108</v>
      </c>
      <c r="T16" s="18" t="n">
        <f>25154.5</f>
        <v>25154.5</v>
      </c>
      <c r="U16" s="19" t="n">
        <f>1298</f>
        <v>1298.0</v>
      </c>
      <c r="V16" s="19" t="n">
        <v>1298.0</v>
      </c>
      <c r="W16" s="23"/>
      <c r="X16" s="19" t="n">
        <f>32652600000</f>
        <v>3.26526E10</v>
      </c>
      <c r="Y16" s="19" t="n">
        <v>3.26526E10</v>
      </c>
      <c r="Z16" s="23"/>
      <c r="AA16" s="16"/>
      <c r="AB16" s="20" t="n">
        <f>3589</f>
        <v>3589.0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125</v>
      </c>
      <c r="F17" s="15" t="s">
        <v>97</v>
      </c>
      <c r="G17" s="15" t="s">
        <v>126</v>
      </c>
      <c r="H17" s="16"/>
      <c r="I17" s="17" t="s">
        <v>108</v>
      </c>
      <c r="J17" s="16"/>
      <c r="K17" s="17" t="s">
        <v>108</v>
      </c>
      <c r="L17" s="16"/>
      <c r="M17" s="17"/>
      <c r="N17" s="16"/>
      <c r="O17" s="17" t="s">
        <v>108</v>
      </c>
      <c r="P17" s="16"/>
      <c r="Q17" s="17"/>
      <c r="R17" s="16"/>
      <c r="S17" s="17" t="s">
        <v>108</v>
      </c>
      <c r="T17" s="18" t="n">
        <f>24924</f>
        <v>24924.0</v>
      </c>
      <c r="U17" s="19" t="str">
        <f>"－"</f>
        <v>－</v>
      </c>
      <c r="V17" s="19"/>
      <c r="W17" s="23"/>
      <c r="X17" s="19" t="str">
        <f>"－"</f>
        <v>－</v>
      </c>
      <c r="Y17" s="19"/>
      <c r="Z17" s="23"/>
      <c r="AA17" s="16"/>
      <c r="AB17" s="20" t="n">
        <f>20</f>
        <v>20.0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127</v>
      </c>
      <c r="F18" s="15" t="s">
        <v>128</v>
      </c>
      <c r="G18" s="15" t="s">
        <v>129</v>
      </c>
      <c r="H18" s="16"/>
      <c r="I18" s="17" t="s">
        <v>108</v>
      </c>
      <c r="J18" s="16"/>
      <c r="K18" s="17" t="s">
        <v>108</v>
      </c>
      <c r="L18" s="16" t="s">
        <v>121</v>
      </c>
      <c r="M18" s="17" t="s">
        <v>130</v>
      </c>
      <c r="N18" s="16"/>
      <c r="O18" s="17" t="s">
        <v>108</v>
      </c>
      <c r="P18" s="16" t="s">
        <v>76</v>
      </c>
      <c r="Q18" s="17" t="s">
        <v>131</v>
      </c>
      <c r="R18" s="16"/>
      <c r="S18" s="17" t="s">
        <v>108</v>
      </c>
      <c r="T18" s="18" t="n">
        <f>24704.5</f>
        <v>24704.5</v>
      </c>
      <c r="U18" s="19" t="n">
        <f>450</f>
        <v>450.0</v>
      </c>
      <c r="V18" s="19" t="n">
        <v>450.0</v>
      </c>
      <c r="W18" s="23"/>
      <c r="X18" s="19" t="n">
        <f>11526500000</f>
        <v>1.15265E10</v>
      </c>
      <c r="Y18" s="19" t="n">
        <v>1.15265E10</v>
      </c>
      <c r="Z18" s="23"/>
      <c r="AA18" s="16"/>
      <c r="AB18" s="20" t="n">
        <f>2423</f>
        <v>2423.0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132</v>
      </c>
      <c r="F19" s="15" t="s">
        <v>133</v>
      </c>
      <c r="G19" s="15" t="s">
        <v>134</v>
      </c>
      <c r="H19" s="16" t="s">
        <v>87</v>
      </c>
      <c r="I19" s="17" t="s">
        <v>135</v>
      </c>
      <c r="J19" s="16" t="s">
        <v>121</v>
      </c>
      <c r="K19" s="17" t="s">
        <v>136</v>
      </c>
      <c r="L19" s="16"/>
      <c r="M19" s="17"/>
      <c r="N19" s="16" t="s">
        <v>87</v>
      </c>
      <c r="O19" s="17" t="s">
        <v>135</v>
      </c>
      <c r="P19" s="16"/>
      <c r="Q19" s="17"/>
      <c r="R19" s="16" t="s">
        <v>121</v>
      </c>
      <c r="S19" s="17" t="s">
        <v>136</v>
      </c>
      <c r="T19" s="18" t="n">
        <f>24494</f>
        <v>24494.0</v>
      </c>
      <c r="U19" s="19" t="n">
        <f>4</f>
        <v>4.0</v>
      </c>
      <c r="V19" s="19"/>
      <c r="W19" s="23"/>
      <c r="X19" s="19" t="n">
        <f>97420000</f>
        <v>9.742E7</v>
      </c>
      <c r="Y19" s="19"/>
      <c r="Z19" s="23"/>
      <c r="AA19" s="16"/>
      <c r="AB19" s="20" t="n">
        <f>5</f>
        <v>5.0</v>
      </c>
      <c r="AC19" s="21" t="n">
        <f>4</f>
        <v>4.0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137</v>
      </c>
      <c r="F20" s="15" t="s">
        <v>138</v>
      </c>
      <c r="G20" s="15" t="s">
        <v>139</v>
      </c>
      <c r="H20" s="16"/>
      <c r="I20" s="17" t="s">
        <v>108</v>
      </c>
      <c r="J20" s="16"/>
      <c r="K20" s="17" t="s">
        <v>108</v>
      </c>
      <c r="L20" s="16"/>
      <c r="M20" s="17"/>
      <c r="N20" s="16"/>
      <c r="O20" s="17" t="s">
        <v>108</v>
      </c>
      <c r="P20" s="16"/>
      <c r="Q20" s="17"/>
      <c r="R20" s="16"/>
      <c r="S20" s="17" t="s">
        <v>108</v>
      </c>
      <c r="T20" s="18" t="n">
        <f>24276.5</f>
        <v>24276.5</v>
      </c>
      <c r="U20" s="19" t="str">
        <f>"－"</f>
        <v>－</v>
      </c>
      <c r="V20" s="19"/>
      <c r="W20" s="23"/>
      <c r="X20" s="19" t="str">
        <f>"－"</f>
        <v>－</v>
      </c>
      <c r="Y20" s="19"/>
      <c r="Z20" s="23"/>
      <c r="AA20" s="16"/>
      <c r="AB20" s="20" t="n">
        <f>228</f>
        <v>228.0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140</v>
      </c>
      <c r="F21" s="15" t="s">
        <v>141</v>
      </c>
      <c r="G21" s="15" t="s">
        <v>142</v>
      </c>
      <c r="H21" s="16"/>
      <c r="I21" s="17" t="s">
        <v>108</v>
      </c>
      <c r="J21" s="16"/>
      <c r="K21" s="17" t="s">
        <v>108</v>
      </c>
      <c r="L21" s="16"/>
      <c r="M21" s="17"/>
      <c r="N21" s="16"/>
      <c r="O21" s="17" t="s">
        <v>108</v>
      </c>
      <c r="P21" s="16"/>
      <c r="Q21" s="17"/>
      <c r="R21" s="16"/>
      <c r="S21" s="17" t="s">
        <v>108</v>
      </c>
      <c r="T21" s="18" t="n">
        <f>24066</f>
        <v>24066.0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143</v>
      </c>
      <c r="F22" s="15" t="s">
        <v>144</v>
      </c>
      <c r="G22" s="15" t="s">
        <v>145</v>
      </c>
      <c r="H22" s="16" t="s">
        <v>146</v>
      </c>
      <c r="I22" s="17" t="s">
        <v>147</v>
      </c>
      <c r="J22" s="16" t="s">
        <v>146</v>
      </c>
      <c r="K22" s="17" t="s">
        <v>147</v>
      </c>
      <c r="L22" s="16" t="s">
        <v>101</v>
      </c>
      <c r="M22" s="17" t="s">
        <v>148</v>
      </c>
      <c r="N22" s="16" t="s">
        <v>146</v>
      </c>
      <c r="O22" s="17" t="s">
        <v>147</v>
      </c>
      <c r="P22" s="16" t="s">
        <v>101</v>
      </c>
      <c r="Q22" s="17" t="s">
        <v>148</v>
      </c>
      <c r="R22" s="16" t="s">
        <v>146</v>
      </c>
      <c r="S22" s="17" t="s">
        <v>147</v>
      </c>
      <c r="T22" s="18" t="n">
        <f>23848.5</f>
        <v>23848.5</v>
      </c>
      <c r="U22" s="19" t="n">
        <f>56</f>
        <v>56.0</v>
      </c>
      <c r="V22" s="19" t="n">
        <v>50.0</v>
      </c>
      <c r="W22" s="23"/>
      <c r="X22" s="19" t="n">
        <f>1370060000</f>
        <v>1.37006E9</v>
      </c>
      <c r="Y22" s="19" t="n">
        <v>1.2275E9</v>
      </c>
      <c r="Z22" s="23"/>
      <c r="AA22" s="16"/>
      <c r="AB22" s="20" t="n">
        <f>57</f>
        <v>57.0</v>
      </c>
      <c r="AC22" s="21" t="n">
        <f>1</f>
        <v>1.0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149</v>
      </c>
      <c r="F23" s="15" t="s">
        <v>150</v>
      </c>
      <c r="G23" s="15" t="s">
        <v>151</v>
      </c>
      <c r="H23" s="16"/>
      <c r="I23" s="17" t="s">
        <v>108</v>
      </c>
      <c r="J23" s="16"/>
      <c r="K23" s="17" t="s">
        <v>108</v>
      </c>
      <c r="L23" s="16"/>
      <c r="M23" s="17"/>
      <c r="N23" s="16"/>
      <c r="O23" s="17" t="s">
        <v>108</v>
      </c>
      <c r="P23" s="16"/>
      <c r="Q23" s="17"/>
      <c r="R23" s="16"/>
      <c r="S23" s="17" t="s">
        <v>108</v>
      </c>
      <c r="T23" s="18" t="n">
        <f>23638</f>
        <v>23638.0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152</v>
      </c>
      <c r="F24" s="15" t="s">
        <v>153</v>
      </c>
      <c r="G24" s="15" t="s">
        <v>154</v>
      </c>
      <c r="H24" s="16"/>
      <c r="I24" s="17" t="s">
        <v>108</v>
      </c>
      <c r="J24" s="16"/>
      <c r="K24" s="17" t="s">
        <v>108</v>
      </c>
      <c r="L24" s="16"/>
      <c r="M24" s="17"/>
      <c r="N24" s="16"/>
      <c r="O24" s="17" t="s">
        <v>108</v>
      </c>
      <c r="P24" s="16"/>
      <c r="Q24" s="17"/>
      <c r="R24" s="16"/>
      <c r="S24" s="17" t="s">
        <v>108</v>
      </c>
      <c r="T24" s="18" t="n">
        <f>23410.5</f>
        <v>23410.5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155</v>
      </c>
      <c r="F25" s="15" t="s">
        <v>156</v>
      </c>
      <c r="G25" s="15" t="s">
        <v>157</v>
      </c>
      <c r="H25" s="16"/>
      <c r="I25" s="17" t="s">
        <v>108</v>
      </c>
      <c r="J25" s="16"/>
      <c r="K25" s="17" t="s">
        <v>108</v>
      </c>
      <c r="L25" s="16"/>
      <c r="M25" s="17"/>
      <c r="N25" s="16"/>
      <c r="O25" s="17" t="s">
        <v>108</v>
      </c>
      <c r="P25" s="16"/>
      <c r="Q25" s="17"/>
      <c r="R25" s="16"/>
      <c r="S25" s="17" t="s">
        <v>108</v>
      </c>
      <c r="T25" s="18" t="n">
        <f>23200</f>
        <v>23200.0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158</v>
      </c>
      <c r="C26" s="14" t="s">
        <v>159</v>
      </c>
      <c r="D26" s="22"/>
      <c r="E26" s="14" t="s">
        <v>46</v>
      </c>
      <c r="F26" s="15" t="s">
        <v>160</v>
      </c>
      <c r="G26" s="15" t="s">
        <v>161</v>
      </c>
      <c r="H26" s="16" t="s">
        <v>52</v>
      </c>
      <c r="I26" s="17" t="s">
        <v>162</v>
      </c>
      <c r="J26" s="16" t="s">
        <v>123</v>
      </c>
      <c r="K26" s="17" t="s">
        <v>163</v>
      </c>
      <c r="L26" s="16" t="s">
        <v>123</v>
      </c>
      <c r="M26" s="17" t="s">
        <v>164</v>
      </c>
      <c r="N26" s="16" t="s">
        <v>52</v>
      </c>
      <c r="O26" s="17" t="s">
        <v>165</v>
      </c>
      <c r="P26" s="16" t="s">
        <v>52</v>
      </c>
      <c r="Q26" s="17" t="s">
        <v>166</v>
      </c>
      <c r="R26" s="16" t="s">
        <v>123</v>
      </c>
      <c r="S26" s="17" t="s">
        <v>167</v>
      </c>
      <c r="T26" s="18" t="n">
        <f>26198</f>
        <v>26198.0</v>
      </c>
      <c r="U26" s="19" t="n">
        <f>429937</f>
        <v>429937.0</v>
      </c>
      <c r="V26" s="19" t="n">
        <v>92232.0</v>
      </c>
      <c r="W26" s="23" t="n">
        <v>34921.0</v>
      </c>
      <c r="X26" s="19" t="n">
        <f>1127873919040</f>
        <v>1.12787391904E12</v>
      </c>
      <c r="Y26" s="19" t="n">
        <v>2.4254572244E11</v>
      </c>
      <c r="Z26" s="23" t="n">
        <v>9.19750801E10</v>
      </c>
      <c r="AA26" s="16" t="s">
        <v>168</v>
      </c>
      <c r="AB26" s="20" t="n">
        <f>69611</f>
        <v>69611.0</v>
      </c>
      <c r="AC26" s="21" t="n">
        <f>5</f>
        <v>5.0</v>
      </c>
    </row>
    <row r="27">
      <c r="A27" s="13" t="s">
        <v>46</v>
      </c>
      <c r="B27" s="14" t="s">
        <v>158</v>
      </c>
      <c r="C27" s="14" t="s">
        <v>159</v>
      </c>
      <c r="D27" s="22"/>
      <c r="E27" s="14" t="s">
        <v>169</v>
      </c>
      <c r="F27" s="15" t="s">
        <v>170</v>
      </c>
      <c r="G27" s="15" t="s">
        <v>171</v>
      </c>
      <c r="H27" s="16" t="s">
        <v>52</v>
      </c>
      <c r="I27" s="17" t="s">
        <v>172</v>
      </c>
      <c r="J27" s="16" t="s">
        <v>54</v>
      </c>
      <c r="K27" s="17" t="s">
        <v>173</v>
      </c>
      <c r="L27" s="16" t="s">
        <v>54</v>
      </c>
      <c r="M27" s="17" t="s">
        <v>174</v>
      </c>
      <c r="N27" s="16" t="s">
        <v>52</v>
      </c>
      <c r="O27" s="17" t="s">
        <v>175</v>
      </c>
      <c r="P27" s="16" t="s">
        <v>52</v>
      </c>
      <c r="Q27" s="17" t="s">
        <v>166</v>
      </c>
      <c r="R27" s="16" t="s">
        <v>59</v>
      </c>
      <c r="S27" s="17" t="s">
        <v>176</v>
      </c>
      <c r="T27" s="18" t="n">
        <f>26981.75</f>
        <v>26981.75</v>
      </c>
      <c r="U27" s="19" t="n">
        <f>704791</f>
        <v>704791.0</v>
      </c>
      <c r="V27" s="19" t="n">
        <v>136303.0</v>
      </c>
      <c r="W27" s="23" t="n">
        <v>150.0</v>
      </c>
      <c r="X27" s="19" t="n">
        <f>1914046953170</f>
        <v>1.91404695317E12</v>
      </c>
      <c r="Y27" s="19" t="n">
        <v>3.7167693967E11</v>
      </c>
      <c r="Z27" s="23" t="n">
        <v>3.96345E8</v>
      </c>
      <c r="AA27" s="16"/>
      <c r="AB27" s="20" t="n">
        <f>72297</f>
        <v>72297.0</v>
      </c>
      <c r="AC27" s="21" t="n">
        <f>20</f>
        <v>20.0</v>
      </c>
    </row>
    <row r="28">
      <c r="A28" s="13" t="s">
        <v>46</v>
      </c>
      <c r="B28" s="14" t="s">
        <v>158</v>
      </c>
      <c r="C28" s="14" t="s">
        <v>159</v>
      </c>
      <c r="D28" s="22"/>
      <c r="E28" s="14" t="s">
        <v>49</v>
      </c>
      <c r="F28" s="15" t="s">
        <v>50</v>
      </c>
      <c r="G28" s="15" t="s">
        <v>51</v>
      </c>
      <c r="H28" s="16" t="s">
        <v>52</v>
      </c>
      <c r="I28" s="17" t="s">
        <v>53</v>
      </c>
      <c r="J28" s="16" t="s">
        <v>54</v>
      </c>
      <c r="K28" s="17" t="s">
        <v>177</v>
      </c>
      <c r="L28" s="16" t="s">
        <v>54</v>
      </c>
      <c r="M28" s="17" t="s">
        <v>178</v>
      </c>
      <c r="N28" s="16" t="s">
        <v>52</v>
      </c>
      <c r="O28" s="17" t="s">
        <v>57</v>
      </c>
      <c r="P28" s="16" t="s">
        <v>52</v>
      </c>
      <c r="Q28" s="17" t="s">
        <v>58</v>
      </c>
      <c r="R28" s="16" t="s">
        <v>59</v>
      </c>
      <c r="S28" s="17" t="s">
        <v>60</v>
      </c>
      <c r="T28" s="18" t="n">
        <f>26961.5</f>
        <v>26961.5</v>
      </c>
      <c r="U28" s="19" t="n">
        <f>19938174</f>
        <v>1.9938174E7</v>
      </c>
      <c r="V28" s="19" t="n">
        <v>1404866.0</v>
      </c>
      <c r="W28" s="23" t="n">
        <v>35312.0</v>
      </c>
      <c r="X28" s="19" t="n">
        <f>53529035190601</f>
        <v>5.3529035190601E13</v>
      </c>
      <c r="Y28" s="19" t="n">
        <v>3.763594262801E12</v>
      </c>
      <c r="Z28" s="23" t="n">
        <v>9.29230388E10</v>
      </c>
      <c r="AA28" s="16"/>
      <c r="AB28" s="20" t="n">
        <f>406071</f>
        <v>406071.0</v>
      </c>
      <c r="AC28" s="21" t="n">
        <f>20</f>
        <v>20.0</v>
      </c>
    </row>
    <row r="29">
      <c r="A29" s="13" t="s">
        <v>46</v>
      </c>
      <c r="B29" s="14" t="s">
        <v>158</v>
      </c>
      <c r="C29" s="14" t="s">
        <v>159</v>
      </c>
      <c r="D29" s="22"/>
      <c r="E29" s="14" t="s">
        <v>179</v>
      </c>
      <c r="F29" s="15" t="s">
        <v>180</v>
      </c>
      <c r="G29" s="15" t="s">
        <v>181</v>
      </c>
      <c r="H29" s="16" t="s">
        <v>52</v>
      </c>
      <c r="I29" s="17" t="s">
        <v>182</v>
      </c>
      <c r="J29" s="16" t="s">
        <v>54</v>
      </c>
      <c r="K29" s="17" t="s">
        <v>183</v>
      </c>
      <c r="L29" s="16" t="s">
        <v>54</v>
      </c>
      <c r="M29" s="17" t="s">
        <v>184</v>
      </c>
      <c r="N29" s="16" t="s">
        <v>185</v>
      </c>
      <c r="O29" s="17" t="s">
        <v>186</v>
      </c>
      <c r="P29" s="16" t="s">
        <v>187</v>
      </c>
      <c r="Q29" s="17" t="s">
        <v>188</v>
      </c>
      <c r="R29" s="16" t="s">
        <v>59</v>
      </c>
      <c r="S29" s="17" t="s">
        <v>189</v>
      </c>
      <c r="T29" s="18" t="n">
        <f>26746.75</f>
        <v>26746.75</v>
      </c>
      <c r="U29" s="19" t="n">
        <f>7669</f>
        <v>7669.0</v>
      </c>
      <c r="V29" s="19" t="n">
        <v>1612.0</v>
      </c>
      <c r="W29" s="23"/>
      <c r="X29" s="19" t="n">
        <f>20567806000</f>
        <v>2.0567806E10</v>
      </c>
      <c r="Y29" s="19" t="n">
        <v>4.3895945E9</v>
      </c>
      <c r="Z29" s="23"/>
      <c r="AA29" s="16"/>
      <c r="AB29" s="20" t="n">
        <f>1489</f>
        <v>1489.0</v>
      </c>
      <c r="AC29" s="21" t="n">
        <f>20</f>
        <v>20.0</v>
      </c>
    </row>
    <row r="30">
      <c r="A30" s="13" t="s">
        <v>46</v>
      </c>
      <c r="B30" s="14" t="s">
        <v>158</v>
      </c>
      <c r="C30" s="14" t="s">
        <v>159</v>
      </c>
      <c r="D30" s="22"/>
      <c r="E30" s="14" t="s">
        <v>190</v>
      </c>
      <c r="F30" s="15" t="s">
        <v>191</v>
      </c>
      <c r="G30" s="15" t="s">
        <v>192</v>
      </c>
      <c r="H30" s="16" t="s">
        <v>93</v>
      </c>
      <c r="I30" s="17" t="s">
        <v>193</v>
      </c>
      <c r="J30" s="16" t="s">
        <v>54</v>
      </c>
      <c r="K30" s="17" t="s">
        <v>194</v>
      </c>
      <c r="L30" s="16"/>
      <c r="M30" s="17"/>
      <c r="N30" s="16" t="s">
        <v>195</v>
      </c>
      <c r="O30" s="17" t="s">
        <v>196</v>
      </c>
      <c r="P30" s="16"/>
      <c r="Q30" s="17"/>
      <c r="R30" s="16" t="s">
        <v>59</v>
      </c>
      <c r="S30" s="17" t="s">
        <v>197</v>
      </c>
      <c r="T30" s="18" t="n">
        <f>27012</f>
        <v>27012.0</v>
      </c>
      <c r="U30" s="19" t="n">
        <f>356</f>
        <v>356.0</v>
      </c>
      <c r="V30" s="19"/>
      <c r="W30" s="23"/>
      <c r="X30" s="19" t="n">
        <f>961883000</f>
        <v>9.61883E8</v>
      </c>
      <c r="Y30" s="19"/>
      <c r="Z30" s="23"/>
      <c r="AA30" s="16"/>
      <c r="AB30" s="20" t="n">
        <f>44</f>
        <v>44.0</v>
      </c>
      <c r="AC30" s="21" t="n">
        <f>15</f>
        <v>15.0</v>
      </c>
    </row>
    <row r="31">
      <c r="A31" s="13" t="s">
        <v>46</v>
      </c>
      <c r="B31" s="14" t="s">
        <v>158</v>
      </c>
      <c r="C31" s="14" t="s">
        <v>159</v>
      </c>
      <c r="D31" s="22"/>
      <c r="E31" s="14" t="s">
        <v>61</v>
      </c>
      <c r="F31" s="15" t="s">
        <v>62</v>
      </c>
      <c r="G31" s="15" t="s">
        <v>63</v>
      </c>
      <c r="H31" s="16" t="s">
        <v>52</v>
      </c>
      <c r="I31" s="17" t="s">
        <v>198</v>
      </c>
      <c r="J31" s="16" t="s">
        <v>54</v>
      </c>
      <c r="K31" s="17" t="s">
        <v>199</v>
      </c>
      <c r="L31" s="16"/>
      <c r="M31" s="17"/>
      <c r="N31" s="16" t="s">
        <v>52</v>
      </c>
      <c r="O31" s="17" t="s">
        <v>200</v>
      </c>
      <c r="P31" s="16"/>
      <c r="Q31" s="17"/>
      <c r="R31" s="16" t="s">
        <v>59</v>
      </c>
      <c r="S31" s="17" t="s">
        <v>201</v>
      </c>
      <c r="T31" s="18" t="n">
        <f>26735.5</f>
        <v>26735.5</v>
      </c>
      <c r="U31" s="19" t="n">
        <f>420563</f>
        <v>420563.0</v>
      </c>
      <c r="V31" s="19"/>
      <c r="W31" s="23" t="n">
        <v>241.0</v>
      </c>
      <c r="X31" s="19" t="n">
        <f>1123319036500</f>
        <v>1.1233190365E12</v>
      </c>
      <c r="Y31" s="19"/>
      <c r="Z31" s="23" t="n">
        <v>6.41103E8</v>
      </c>
      <c r="AA31" s="16"/>
      <c r="AB31" s="20" t="n">
        <f>19788</f>
        <v>19788.0</v>
      </c>
      <c r="AC31" s="21" t="n">
        <f>20</f>
        <v>20.0</v>
      </c>
    </row>
    <row r="32">
      <c r="A32" s="13" t="s">
        <v>46</v>
      </c>
      <c r="B32" s="14" t="s">
        <v>158</v>
      </c>
      <c r="C32" s="14" t="s">
        <v>159</v>
      </c>
      <c r="D32" s="22"/>
      <c r="E32" s="14" t="s">
        <v>71</v>
      </c>
      <c r="F32" s="15" t="s">
        <v>72</v>
      </c>
      <c r="G32" s="15" t="s">
        <v>73</v>
      </c>
      <c r="H32" s="16" t="s">
        <v>52</v>
      </c>
      <c r="I32" s="17" t="s">
        <v>202</v>
      </c>
      <c r="J32" s="16" t="s">
        <v>54</v>
      </c>
      <c r="K32" s="17" t="s">
        <v>203</v>
      </c>
      <c r="L32" s="16"/>
      <c r="M32" s="17"/>
      <c r="N32" s="16" t="s">
        <v>52</v>
      </c>
      <c r="O32" s="17" t="s">
        <v>204</v>
      </c>
      <c r="P32" s="16"/>
      <c r="Q32" s="17"/>
      <c r="R32" s="16" t="s">
        <v>59</v>
      </c>
      <c r="S32" s="17" t="s">
        <v>205</v>
      </c>
      <c r="T32" s="18" t="n">
        <f>26663.5</f>
        <v>26663.5</v>
      </c>
      <c r="U32" s="19" t="n">
        <f>7350</f>
        <v>7350.0</v>
      </c>
      <c r="V32" s="19"/>
      <c r="W32" s="23"/>
      <c r="X32" s="19" t="n">
        <f>19471947500</f>
        <v>1.94719475E10</v>
      </c>
      <c r="Y32" s="19"/>
      <c r="Z32" s="23"/>
      <c r="AA32" s="16"/>
      <c r="AB32" s="20" t="n">
        <f>1832</f>
        <v>1832.0</v>
      </c>
      <c r="AC32" s="21" t="n">
        <f>20</f>
        <v>20.0</v>
      </c>
    </row>
    <row r="33">
      <c r="A33" s="13" t="s">
        <v>46</v>
      </c>
      <c r="B33" s="14" t="s">
        <v>158</v>
      </c>
      <c r="C33" s="14" t="s">
        <v>159</v>
      </c>
      <c r="D33" s="22"/>
      <c r="E33" s="14" t="s">
        <v>80</v>
      </c>
      <c r="F33" s="15" t="s">
        <v>81</v>
      </c>
      <c r="G33" s="15" t="s">
        <v>82</v>
      </c>
      <c r="H33" s="16" t="s">
        <v>52</v>
      </c>
      <c r="I33" s="17" t="s">
        <v>83</v>
      </c>
      <c r="J33" s="16" t="s">
        <v>54</v>
      </c>
      <c r="K33" s="17" t="s">
        <v>206</v>
      </c>
      <c r="L33" s="16"/>
      <c r="M33" s="17"/>
      <c r="N33" s="16" t="s">
        <v>52</v>
      </c>
      <c r="O33" s="17" t="s">
        <v>207</v>
      </c>
      <c r="P33" s="16"/>
      <c r="Q33" s="17"/>
      <c r="R33" s="16" t="s">
        <v>59</v>
      </c>
      <c r="S33" s="17" t="s">
        <v>208</v>
      </c>
      <c r="T33" s="18" t="n">
        <f>26407</f>
        <v>26407.0</v>
      </c>
      <c r="U33" s="19" t="n">
        <f>1293</f>
        <v>1293.0</v>
      </c>
      <c r="V33" s="19"/>
      <c r="W33" s="23"/>
      <c r="X33" s="19" t="n">
        <f>3412825000</f>
        <v>3.412825E9</v>
      </c>
      <c r="Y33" s="19"/>
      <c r="Z33" s="23"/>
      <c r="AA33" s="16"/>
      <c r="AB33" s="20" t="n">
        <f>672</f>
        <v>672.0</v>
      </c>
      <c r="AC33" s="21" t="n">
        <f>20</f>
        <v>20.0</v>
      </c>
    </row>
    <row r="34">
      <c r="A34" s="13" t="s">
        <v>46</v>
      </c>
      <c r="B34" s="14" t="s">
        <v>158</v>
      </c>
      <c r="C34" s="14" t="s">
        <v>159</v>
      </c>
      <c r="D34" s="22"/>
      <c r="E34" s="14" t="s">
        <v>90</v>
      </c>
      <c r="F34" s="15" t="s">
        <v>91</v>
      </c>
      <c r="G34" s="15" t="s">
        <v>92</v>
      </c>
      <c r="H34" s="16" t="s">
        <v>52</v>
      </c>
      <c r="I34" s="17" t="s">
        <v>209</v>
      </c>
      <c r="J34" s="16" t="s">
        <v>54</v>
      </c>
      <c r="K34" s="17" t="s">
        <v>210</v>
      </c>
      <c r="L34" s="16"/>
      <c r="M34" s="17"/>
      <c r="N34" s="16" t="s">
        <v>52</v>
      </c>
      <c r="O34" s="17" t="s">
        <v>207</v>
      </c>
      <c r="P34" s="16"/>
      <c r="Q34" s="17"/>
      <c r="R34" s="16" t="s">
        <v>59</v>
      </c>
      <c r="S34" s="17" t="s">
        <v>211</v>
      </c>
      <c r="T34" s="18" t="n">
        <f>26354.5</f>
        <v>26354.5</v>
      </c>
      <c r="U34" s="19" t="n">
        <f>412</f>
        <v>412.0</v>
      </c>
      <c r="V34" s="19"/>
      <c r="W34" s="23"/>
      <c r="X34" s="19" t="n">
        <f>1081609000</f>
        <v>1.081609E9</v>
      </c>
      <c r="Y34" s="19"/>
      <c r="Z34" s="23"/>
      <c r="AA34" s="16"/>
      <c r="AB34" s="20" t="n">
        <f>96</f>
        <v>96.0</v>
      </c>
      <c r="AC34" s="21" t="n">
        <f>20</f>
        <v>20.0</v>
      </c>
    </row>
    <row r="35">
      <c r="A35" s="13" t="s">
        <v>46</v>
      </c>
      <c r="B35" s="14" t="s">
        <v>158</v>
      </c>
      <c r="C35" s="14" t="s">
        <v>159</v>
      </c>
      <c r="D35" s="22"/>
      <c r="E35" s="14" t="s">
        <v>96</v>
      </c>
      <c r="F35" s="15" t="s">
        <v>128</v>
      </c>
      <c r="G35" s="15" t="s">
        <v>98</v>
      </c>
      <c r="H35" s="16" t="s">
        <v>52</v>
      </c>
      <c r="I35" s="17" t="s">
        <v>212</v>
      </c>
      <c r="J35" s="16" t="s">
        <v>54</v>
      </c>
      <c r="K35" s="17" t="s">
        <v>213</v>
      </c>
      <c r="L35" s="16"/>
      <c r="M35" s="17"/>
      <c r="N35" s="16" t="s">
        <v>52</v>
      </c>
      <c r="O35" s="17" t="s">
        <v>214</v>
      </c>
      <c r="P35" s="16"/>
      <c r="Q35" s="17"/>
      <c r="R35" s="16" t="s">
        <v>59</v>
      </c>
      <c r="S35" s="17" t="s">
        <v>215</v>
      </c>
      <c r="T35" s="18" t="n">
        <f>26141</f>
        <v>26141.0</v>
      </c>
      <c r="U35" s="19" t="n">
        <f>2412</f>
        <v>2412.0</v>
      </c>
      <c r="V35" s="19"/>
      <c r="W35" s="23"/>
      <c r="X35" s="19" t="n">
        <f>6298866000</f>
        <v>6.298866E9</v>
      </c>
      <c r="Y35" s="19"/>
      <c r="Z35" s="23"/>
      <c r="AA35" s="16"/>
      <c r="AB35" s="20" t="n">
        <f>1712</f>
        <v>1712.0</v>
      </c>
      <c r="AC35" s="21" t="n">
        <f>20</f>
        <v>20.0</v>
      </c>
    </row>
    <row r="36">
      <c r="A36" s="13" t="s">
        <v>46</v>
      </c>
      <c r="B36" s="14" t="s">
        <v>158</v>
      </c>
      <c r="C36" s="14" t="s">
        <v>159</v>
      </c>
      <c r="D36" s="22"/>
      <c r="E36" s="14" t="s">
        <v>106</v>
      </c>
      <c r="F36" s="15" t="s">
        <v>133</v>
      </c>
      <c r="G36" s="15" t="s">
        <v>107</v>
      </c>
      <c r="H36" s="16" t="s">
        <v>52</v>
      </c>
      <c r="I36" s="17" t="s">
        <v>216</v>
      </c>
      <c r="J36" s="16" t="s">
        <v>54</v>
      </c>
      <c r="K36" s="17" t="s">
        <v>217</v>
      </c>
      <c r="L36" s="16"/>
      <c r="M36" s="17"/>
      <c r="N36" s="16" t="s">
        <v>52</v>
      </c>
      <c r="O36" s="17" t="s">
        <v>218</v>
      </c>
      <c r="P36" s="16"/>
      <c r="Q36" s="17"/>
      <c r="R36" s="16" t="s">
        <v>59</v>
      </c>
      <c r="S36" s="17" t="s">
        <v>219</v>
      </c>
      <c r="T36" s="18" t="n">
        <f>25873.5</f>
        <v>25873.5</v>
      </c>
      <c r="U36" s="19" t="n">
        <f>195</f>
        <v>195.0</v>
      </c>
      <c r="V36" s="19"/>
      <c r="W36" s="23"/>
      <c r="X36" s="19" t="n">
        <f>505599000</f>
        <v>5.05599E8</v>
      </c>
      <c r="Y36" s="19"/>
      <c r="Z36" s="23"/>
      <c r="AA36" s="16"/>
      <c r="AB36" s="20" t="n">
        <f>376</f>
        <v>376.0</v>
      </c>
      <c r="AC36" s="21" t="n">
        <f>19</f>
        <v>19.0</v>
      </c>
    </row>
    <row r="37">
      <c r="A37" s="13" t="s">
        <v>46</v>
      </c>
      <c r="B37" s="14" t="s">
        <v>158</v>
      </c>
      <c r="C37" s="14" t="s">
        <v>159</v>
      </c>
      <c r="D37" s="22"/>
      <c r="E37" s="14" t="s">
        <v>111</v>
      </c>
      <c r="F37" s="15" t="s">
        <v>138</v>
      </c>
      <c r="G37" s="15" t="s">
        <v>112</v>
      </c>
      <c r="H37" s="16" t="s">
        <v>52</v>
      </c>
      <c r="I37" s="17" t="s">
        <v>220</v>
      </c>
      <c r="J37" s="16" t="s">
        <v>54</v>
      </c>
      <c r="K37" s="17" t="s">
        <v>102</v>
      </c>
      <c r="L37" s="16"/>
      <c r="M37" s="17"/>
      <c r="N37" s="16" t="s">
        <v>52</v>
      </c>
      <c r="O37" s="17" t="s">
        <v>221</v>
      </c>
      <c r="P37" s="16"/>
      <c r="Q37" s="17"/>
      <c r="R37" s="16" t="s">
        <v>59</v>
      </c>
      <c r="S37" s="17" t="s">
        <v>222</v>
      </c>
      <c r="T37" s="18" t="n">
        <f>25631</f>
        <v>25631.0</v>
      </c>
      <c r="U37" s="19" t="n">
        <f>308</f>
        <v>308.0</v>
      </c>
      <c r="V37" s="19"/>
      <c r="W37" s="23"/>
      <c r="X37" s="19" t="n">
        <f>788002500</f>
        <v>7.880025E8</v>
      </c>
      <c r="Y37" s="19"/>
      <c r="Z37" s="23"/>
      <c r="AA37" s="16"/>
      <c r="AB37" s="20" t="n">
        <f>526</f>
        <v>526.0</v>
      </c>
      <c r="AC37" s="21" t="n">
        <f>20</f>
        <v>20.0</v>
      </c>
    </row>
    <row r="38">
      <c r="A38" s="13" t="s">
        <v>46</v>
      </c>
      <c r="B38" s="14" t="s">
        <v>158</v>
      </c>
      <c r="C38" s="14" t="s">
        <v>159</v>
      </c>
      <c r="D38" s="22"/>
      <c r="E38" s="14" t="s">
        <v>115</v>
      </c>
      <c r="F38" s="15" t="s">
        <v>141</v>
      </c>
      <c r="G38" s="15" t="s">
        <v>116</v>
      </c>
      <c r="H38" s="16" t="s">
        <v>52</v>
      </c>
      <c r="I38" s="17" t="s">
        <v>218</v>
      </c>
      <c r="J38" s="16" t="s">
        <v>223</v>
      </c>
      <c r="K38" s="17" t="s">
        <v>224</v>
      </c>
      <c r="L38" s="16"/>
      <c r="M38" s="17"/>
      <c r="N38" s="16" t="s">
        <v>123</v>
      </c>
      <c r="O38" s="17" t="s">
        <v>225</v>
      </c>
      <c r="P38" s="16"/>
      <c r="Q38" s="17"/>
      <c r="R38" s="16" t="s">
        <v>223</v>
      </c>
      <c r="S38" s="17" t="s">
        <v>224</v>
      </c>
      <c r="T38" s="18" t="n">
        <f>25395</f>
        <v>25395.0</v>
      </c>
      <c r="U38" s="19" t="n">
        <f>15</f>
        <v>15.0</v>
      </c>
      <c r="V38" s="19"/>
      <c r="W38" s="23"/>
      <c r="X38" s="19" t="n">
        <f>38193500</f>
        <v>3.81935E7</v>
      </c>
      <c r="Y38" s="19"/>
      <c r="Z38" s="23"/>
      <c r="AA38" s="16"/>
      <c r="AB38" s="20" t="n">
        <f>284</f>
        <v>284.0</v>
      </c>
      <c r="AC38" s="21" t="n">
        <f>5</f>
        <v>5.0</v>
      </c>
    </row>
    <row r="39">
      <c r="A39" s="13" t="s">
        <v>46</v>
      </c>
      <c r="B39" s="14" t="s">
        <v>158</v>
      </c>
      <c r="C39" s="14" t="s">
        <v>159</v>
      </c>
      <c r="D39" s="22"/>
      <c r="E39" s="14" t="s">
        <v>119</v>
      </c>
      <c r="F39" s="15" t="s">
        <v>144</v>
      </c>
      <c r="G39" s="15" t="s">
        <v>120</v>
      </c>
      <c r="H39" s="16" t="s">
        <v>68</v>
      </c>
      <c r="I39" s="17" t="s">
        <v>226</v>
      </c>
      <c r="J39" s="16" t="s">
        <v>121</v>
      </c>
      <c r="K39" s="17" t="s">
        <v>227</v>
      </c>
      <c r="L39" s="16"/>
      <c r="M39" s="17"/>
      <c r="N39" s="16" t="s">
        <v>68</v>
      </c>
      <c r="O39" s="17" t="s">
        <v>226</v>
      </c>
      <c r="P39" s="16"/>
      <c r="Q39" s="17"/>
      <c r="R39" s="16" t="s">
        <v>54</v>
      </c>
      <c r="S39" s="17" t="s">
        <v>228</v>
      </c>
      <c r="T39" s="18" t="n">
        <f>25154.5</f>
        <v>25154.5</v>
      </c>
      <c r="U39" s="19" t="n">
        <f>29</f>
        <v>29.0</v>
      </c>
      <c r="V39" s="19"/>
      <c r="W39" s="23"/>
      <c r="X39" s="19" t="n">
        <f>72792000</f>
        <v>7.2792E7</v>
      </c>
      <c r="Y39" s="19"/>
      <c r="Z39" s="23"/>
      <c r="AA39" s="16"/>
      <c r="AB39" s="20" t="n">
        <f>199</f>
        <v>199.0</v>
      </c>
      <c r="AC39" s="21" t="n">
        <f>11</f>
        <v>11.0</v>
      </c>
    </row>
    <row r="40">
      <c r="A40" s="13" t="s">
        <v>46</v>
      </c>
      <c r="B40" s="14" t="s">
        <v>158</v>
      </c>
      <c r="C40" s="14" t="s">
        <v>159</v>
      </c>
      <c r="D40" s="22"/>
      <c r="E40" s="14" t="s">
        <v>125</v>
      </c>
      <c r="F40" s="15" t="s">
        <v>150</v>
      </c>
      <c r="G40" s="15" t="s">
        <v>126</v>
      </c>
      <c r="H40" s="16" t="s">
        <v>187</v>
      </c>
      <c r="I40" s="17" t="s">
        <v>229</v>
      </c>
      <c r="J40" s="16" t="s">
        <v>99</v>
      </c>
      <c r="K40" s="17" t="s">
        <v>230</v>
      </c>
      <c r="L40" s="16"/>
      <c r="M40" s="17"/>
      <c r="N40" s="16" t="s">
        <v>187</v>
      </c>
      <c r="O40" s="17" t="s">
        <v>229</v>
      </c>
      <c r="P40" s="16"/>
      <c r="Q40" s="17"/>
      <c r="R40" s="16" t="s">
        <v>99</v>
      </c>
      <c r="S40" s="17" t="s">
        <v>230</v>
      </c>
      <c r="T40" s="18" t="n">
        <f>24924</f>
        <v>24924.0</v>
      </c>
      <c r="U40" s="19" t="n">
        <f>4</f>
        <v>4.0</v>
      </c>
      <c r="V40" s="19"/>
      <c r="W40" s="23"/>
      <c r="X40" s="19" t="n">
        <f>9994500</f>
        <v>9994500.0</v>
      </c>
      <c r="Y40" s="19"/>
      <c r="Z40" s="23"/>
      <c r="AA40" s="16"/>
      <c r="AB40" s="20" t="n">
        <f>189</f>
        <v>189.0</v>
      </c>
      <c r="AC40" s="21" t="n">
        <f>3</f>
        <v>3.0</v>
      </c>
    </row>
    <row r="41">
      <c r="A41" s="13" t="s">
        <v>46</v>
      </c>
      <c r="B41" s="14" t="s">
        <v>158</v>
      </c>
      <c r="C41" s="14" t="s">
        <v>159</v>
      </c>
      <c r="D41" s="22"/>
      <c r="E41" s="14" t="s">
        <v>127</v>
      </c>
      <c r="F41" s="15" t="s">
        <v>153</v>
      </c>
      <c r="G41" s="15" t="s">
        <v>129</v>
      </c>
      <c r="H41" s="16" t="s">
        <v>52</v>
      </c>
      <c r="I41" s="17" t="s">
        <v>231</v>
      </c>
      <c r="J41" s="16" t="s">
        <v>54</v>
      </c>
      <c r="K41" s="17" t="s">
        <v>232</v>
      </c>
      <c r="L41" s="16"/>
      <c r="M41" s="17"/>
      <c r="N41" s="16" t="s">
        <v>52</v>
      </c>
      <c r="O41" s="17" t="s">
        <v>233</v>
      </c>
      <c r="P41" s="16"/>
      <c r="Q41" s="17"/>
      <c r="R41" s="16" t="s">
        <v>59</v>
      </c>
      <c r="S41" s="17" t="s">
        <v>234</v>
      </c>
      <c r="T41" s="18" t="n">
        <f>24704.5</f>
        <v>24704.5</v>
      </c>
      <c r="U41" s="19" t="n">
        <f>48</f>
        <v>48.0</v>
      </c>
      <c r="V41" s="19"/>
      <c r="W41" s="23"/>
      <c r="X41" s="19" t="n">
        <f>119221500</f>
        <v>1.192215E8</v>
      </c>
      <c r="Y41" s="19"/>
      <c r="Z41" s="23"/>
      <c r="AA41" s="16"/>
      <c r="AB41" s="20" t="n">
        <f>166</f>
        <v>166.0</v>
      </c>
      <c r="AC41" s="21" t="n">
        <f>11</f>
        <v>11.0</v>
      </c>
    </row>
    <row r="42">
      <c r="A42" s="13" t="s">
        <v>46</v>
      </c>
      <c r="B42" s="14" t="s">
        <v>158</v>
      </c>
      <c r="C42" s="14" t="s">
        <v>159</v>
      </c>
      <c r="D42" s="22"/>
      <c r="E42" s="14" t="s">
        <v>132</v>
      </c>
      <c r="F42" s="15" t="s">
        <v>156</v>
      </c>
      <c r="G42" s="15" t="s">
        <v>134</v>
      </c>
      <c r="H42" s="16" t="s">
        <v>52</v>
      </c>
      <c r="I42" s="17" t="s">
        <v>235</v>
      </c>
      <c r="J42" s="16" t="s">
        <v>121</v>
      </c>
      <c r="K42" s="17" t="s">
        <v>236</v>
      </c>
      <c r="L42" s="16"/>
      <c r="M42" s="17"/>
      <c r="N42" s="16" t="s">
        <v>52</v>
      </c>
      <c r="O42" s="17" t="s">
        <v>235</v>
      </c>
      <c r="P42" s="16"/>
      <c r="Q42" s="17"/>
      <c r="R42" s="16" t="s">
        <v>54</v>
      </c>
      <c r="S42" s="17" t="s">
        <v>237</v>
      </c>
      <c r="T42" s="18" t="n">
        <f>24494</f>
        <v>24494.0</v>
      </c>
      <c r="U42" s="19" t="n">
        <f>16</f>
        <v>16.0</v>
      </c>
      <c r="V42" s="19"/>
      <c r="W42" s="23"/>
      <c r="X42" s="19" t="n">
        <f>39003000</f>
        <v>3.9003E7</v>
      </c>
      <c r="Y42" s="19"/>
      <c r="Z42" s="23"/>
      <c r="AA42" s="16"/>
      <c r="AB42" s="20" t="n">
        <f>52</f>
        <v>52.0</v>
      </c>
      <c r="AC42" s="21" t="n">
        <f>9</f>
        <v>9.0</v>
      </c>
    </row>
    <row r="43">
      <c r="A43" s="13" t="s">
        <v>46</v>
      </c>
      <c r="B43" s="14" t="s">
        <v>238</v>
      </c>
      <c r="C43" s="14" t="s">
        <v>239</v>
      </c>
      <c r="D43" s="22"/>
      <c r="E43" s="14" t="s">
        <v>49</v>
      </c>
      <c r="F43" s="15" t="s">
        <v>150</v>
      </c>
      <c r="G43" s="15" t="s">
        <v>51</v>
      </c>
      <c r="H43" s="16" t="s">
        <v>52</v>
      </c>
      <c r="I43" s="17" t="s">
        <v>240</v>
      </c>
      <c r="J43" s="16" t="s">
        <v>54</v>
      </c>
      <c r="K43" s="17" t="s">
        <v>241</v>
      </c>
      <c r="L43" s="16" t="s">
        <v>121</v>
      </c>
      <c r="M43" s="17" t="s">
        <v>242</v>
      </c>
      <c r="N43" s="16" t="s">
        <v>52</v>
      </c>
      <c r="O43" s="17" t="s">
        <v>243</v>
      </c>
      <c r="P43" s="16" t="s">
        <v>52</v>
      </c>
      <c r="Q43" s="17" t="s">
        <v>244</v>
      </c>
      <c r="R43" s="16" t="s">
        <v>59</v>
      </c>
      <c r="S43" s="17" t="s">
        <v>245</v>
      </c>
      <c r="T43" s="18" t="n">
        <f>1906.5</f>
        <v>1906.5</v>
      </c>
      <c r="U43" s="19" t="n">
        <f>1446969</f>
        <v>1446969.0</v>
      </c>
      <c r="V43" s="19" t="n">
        <v>199252.0</v>
      </c>
      <c r="W43" s="23"/>
      <c r="X43" s="19" t="n">
        <f>27549120993961</f>
        <v>2.7549120993961E13</v>
      </c>
      <c r="Y43" s="19" t="n">
        <v>3.799019293961E12</v>
      </c>
      <c r="Z43" s="23"/>
      <c r="AA43" s="16"/>
      <c r="AB43" s="20" t="n">
        <f>477821</f>
        <v>477821.0</v>
      </c>
      <c r="AC43" s="21" t="n">
        <f>20</f>
        <v>20.0</v>
      </c>
    </row>
    <row r="44">
      <c r="A44" s="13" t="s">
        <v>46</v>
      </c>
      <c r="B44" s="14" t="s">
        <v>238</v>
      </c>
      <c r="C44" s="14" t="s">
        <v>239</v>
      </c>
      <c r="D44" s="22"/>
      <c r="E44" s="14" t="s">
        <v>61</v>
      </c>
      <c r="F44" s="15" t="s">
        <v>72</v>
      </c>
      <c r="G44" s="15" t="s">
        <v>63</v>
      </c>
      <c r="H44" s="16" t="s">
        <v>246</v>
      </c>
      <c r="I44" s="17" t="s">
        <v>247</v>
      </c>
      <c r="J44" s="16" t="s">
        <v>246</v>
      </c>
      <c r="K44" s="17" t="s">
        <v>247</v>
      </c>
      <c r="L44" s="16"/>
      <c r="M44" s="17"/>
      <c r="N44" s="16" t="s">
        <v>246</v>
      </c>
      <c r="O44" s="17" t="s">
        <v>248</v>
      </c>
      <c r="P44" s="16"/>
      <c r="Q44" s="17"/>
      <c r="R44" s="16" t="s">
        <v>246</v>
      </c>
      <c r="S44" s="17" t="s">
        <v>248</v>
      </c>
      <c r="T44" s="18" t="n">
        <f>1888.08</f>
        <v>1888.08</v>
      </c>
      <c r="U44" s="19" t="n">
        <f>2</f>
        <v>2.0</v>
      </c>
      <c r="V44" s="19"/>
      <c r="W44" s="23"/>
      <c r="X44" s="19" t="n">
        <f>37515000</f>
        <v>3.7515E7</v>
      </c>
      <c r="Y44" s="19"/>
      <c r="Z44" s="23"/>
      <c r="AA44" s="16"/>
      <c r="AB44" s="20" t="n">
        <f>381</f>
        <v>381.0</v>
      </c>
      <c r="AC44" s="21" t="n">
        <f>1</f>
        <v>1.0</v>
      </c>
    </row>
    <row r="45">
      <c r="A45" s="13" t="s">
        <v>46</v>
      </c>
      <c r="B45" s="14" t="s">
        <v>238</v>
      </c>
      <c r="C45" s="14" t="s">
        <v>239</v>
      </c>
      <c r="D45" s="22"/>
      <c r="E45" s="14" t="s">
        <v>71</v>
      </c>
      <c r="F45" s="15" t="s">
        <v>153</v>
      </c>
      <c r="G45" s="15" t="s">
        <v>73</v>
      </c>
      <c r="H45" s="16"/>
      <c r="I45" s="17" t="s">
        <v>108</v>
      </c>
      <c r="J45" s="16"/>
      <c r="K45" s="17" t="s">
        <v>108</v>
      </c>
      <c r="L45" s="16" t="s">
        <v>249</v>
      </c>
      <c r="M45" s="17" t="s">
        <v>250</v>
      </c>
      <c r="N45" s="16"/>
      <c r="O45" s="17" t="s">
        <v>108</v>
      </c>
      <c r="P45" s="16" t="s">
        <v>249</v>
      </c>
      <c r="Q45" s="17" t="s">
        <v>250</v>
      </c>
      <c r="R45" s="16"/>
      <c r="S45" s="17" t="s">
        <v>108</v>
      </c>
      <c r="T45" s="18" t="n">
        <f>1885.85</f>
        <v>1885.85</v>
      </c>
      <c r="U45" s="19" t="n">
        <f>300</f>
        <v>300.0</v>
      </c>
      <c r="V45" s="19" t="n">
        <v>300.0</v>
      </c>
      <c r="W45" s="23"/>
      <c r="X45" s="19" t="n">
        <f>5550000000</f>
        <v>5.55E9</v>
      </c>
      <c r="Y45" s="19" t="n">
        <v>5.55E9</v>
      </c>
      <c r="Z45" s="23"/>
      <c r="AA45" s="16"/>
      <c r="AB45" s="20" t="n">
        <f>400</f>
        <v>400.0</v>
      </c>
      <c r="AC45" s="21" t="str">
        <f>"－"</f>
        <v>－</v>
      </c>
    </row>
    <row r="46">
      <c r="A46" s="13" t="s">
        <v>46</v>
      </c>
      <c r="B46" s="14" t="s">
        <v>238</v>
      </c>
      <c r="C46" s="14" t="s">
        <v>239</v>
      </c>
      <c r="D46" s="22"/>
      <c r="E46" s="14" t="s">
        <v>80</v>
      </c>
      <c r="F46" s="15" t="s">
        <v>91</v>
      </c>
      <c r="G46" s="15" t="s">
        <v>82</v>
      </c>
      <c r="H46" s="16"/>
      <c r="I46" s="17" t="s">
        <v>108</v>
      </c>
      <c r="J46" s="16"/>
      <c r="K46" s="17" t="s">
        <v>108</v>
      </c>
      <c r="L46" s="16" t="s">
        <v>249</v>
      </c>
      <c r="M46" s="17" t="s">
        <v>251</v>
      </c>
      <c r="N46" s="16"/>
      <c r="O46" s="17" t="s">
        <v>108</v>
      </c>
      <c r="P46" s="16" t="s">
        <v>249</v>
      </c>
      <c r="Q46" s="17" t="s">
        <v>251</v>
      </c>
      <c r="R46" s="16"/>
      <c r="S46" s="17" t="s">
        <v>108</v>
      </c>
      <c r="T46" s="18" t="n">
        <f>1864.53</f>
        <v>1864.53</v>
      </c>
      <c r="U46" s="19" t="n">
        <f>300</f>
        <v>300.0</v>
      </c>
      <c r="V46" s="19" t="n">
        <v>300.0</v>
      </c>
      <c r="W46" s="23"/>
      <c r="X46" s="19" t="n">
        <f>5487000000</f>
        <v>5.487E9</v>
      </c>
      <c r="Y46" s="19" t="n">
        <v>5.487E9</v>
      </c>
      <c r="Z46" s="23"/>
      <c r="AA46" s="16"/>
      <c r="AB46" s="20" t="n">
        <f>300</f>
        <v>300.0</v>
      </c>
      <c r="AC46" s="21" t="str">
        <f>"－"</f>
        <v>－</v>
      </c>
    </row>
    <row r="47">
      <c r="A47" s="13" t="s">
        <v>46</v>
      </c>
      <c r="B47" s="14" t="s">
        <v>238</v>
      </c>
      <c r="C47" s="14" t="s">
        <v>239</v>
      </c>
      <c r="D47" s="22"/>
      <c r="E47" s="14" t="s">
        <v>90</v>
      </c>
      <c r="F47" s="15" t="s">
        <v>156</v>
      </c>
      <c r="G47" s="15" t="s">
        <v>92</v>
      </c>
      <c r="H47" s="16"/>
      <c r="I47" s="17" t="s">
        <v>108</v>
      </c>
      <c r="J47" s="16"/>
      <c r="K47" s="17" t="s">
        <v>108</v>
      </c>
      <c r="L47" s="16"/>
      <c r="M47" s="17"/>
      <c r="N47" s="16"/>
      <c r="O47" s="17" t="s">
        <v>108</v>
      </c>
      <c r="P47" s="16"/>
      <c r="Q47" s="17"/>
      <c r="R47" s="16"/>
      <c r="S47" s="17" t="s">
        <v>108</v>
      </c>
      <c r="T47" s="18" t="n">
        <f>1862.08</f>
        <v>1862.08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252</v>
      </c>
      <c r="C48" s="14" t="s">
        <v>253</v>
      </c>
      <c r="D48" s="22"/>
      <c r="E48" s="14" t="s">
        <v>49</v>
      </c>
      <c r="F48" s="15" t="s">
        <v>153</v>
      </c>
      <c r="G48" s="15" t="s">
        <v>51</v>
      </c>
      <c r="H48" s="16" t="s">
        <v>52</v>
      </c>
      <c r="I48" s="17" t="s">
        <v>254</v>
      </c>
      <c r="J48" s="16" t="s">
        <v>54</v>
      </c>
      <c r="K48" s="17" t="s">
        <v>255</v>
      </c>
      <c r="L48" s="16" t="s">
        <v>54</v>
      </c>
      <c r="M48" s="17" t="s">
        <v>256</v>
      </c>
      <c r="N48" s="16" t="s">
        <v>52</v>
      </c>
      <c r="O48" s="17" t="s">
        <v>257</v>
      </c>
      <c r="P48" s="16" t="s">
        <v>52</v>
      </c>
      <c r="Q48" s="17" t="s">
        <v>258</v>
      </c>
      <c r="R48" s="16" t="s">
        <v>59</v>
      </c>
      <c r="S48" s="17" t="s">
        <v>259</v>
      </c>
      <c r="T48" s="18" t="n">
        <f>1906.5</f>
        <v>1906.5</v>
      </c>
      <c r="U48" s="19" t="n">
        <f>489582</f>
        <v>489582.0</v>
      </c>
      <c r="V48" s="19" t="n">
        <v>11701.0</v>
      </c>
      <c r="W48" s="23"/>
      <c r="X48" s="19" t="n">
        <f>931228653965</f>
        <v>9.31228653965E11</v>
      </c>
      <c r="Y48" s="19" t="n">
        <v>2.2224678715E10</v>
      </c>
      <c r="Z48" s="23"/>
      <c r="AA48" s="16"/>
      <c r="AB48" s="20" t="n">
        <f>43702</f>
        <v>43702.0</v>
      </c>
      <c r="AC48" s="21" t="n">
        <f>20</f>
        <v>20.0</v>
      </c>
    </row>
    <row r="49">
      <c r="A49" s="13" t="s">
        <v>46</v>
      </c>
      <c r="B49" s="14" t="s">
        <v>252</v>
      </c>
      <c r="C49" s="14" t="s">
        <v>253</v>
      </c>
      <c r="D49" s="22"/>
      <c r="E49" s="14" t="s">
        <v>61</v>
      </c>
      <c r="F49" s="15" t="s">
        <v>91</v>
      </c>
      <c r="G49" s="15" t="s">
        <v>63</v>
      </c>
      <c r="H49" s="16" t="s">
        <v>52</v>
      </c>
      <c r="I49" s="17" t="s">
        <v>260</v>
      </c>
      <c r="J49" s="16" t="s">
        <v>76</v>
      </c>
      <c r="K49" s="17" t="s">
        <v>261</v>
      </c>
      <c r="L49" s="16"/>
      <c r="M49" s="17"/>
      <c r="N49" s="16" t="s">
        <v>123</v>
      </c>
      <c r="O49" s="17" t="s">
        <v>262</v>
      </c>
      <c r="P49" s="16"/>
      <c r="Q49" s="17"/>
      <c r="R49" s="16" t="s">
        <v>263</v>
      </c>
      <c r="S49" s="17" t="s">
        <v>264</v>
      </c>
      <c r="T49" s="18" t="n">
        <f>1888.08</f>
        <v>1888.08</v>
      </c>
      <c r="U49" s="19" t="n">
        <f>33</f>
        <v>33.0</v>
      </c>
      <c r="V49" s="19"/>
      <c r="W49" s="23"/>
      <c r="X49" s="19" t="n">
        <f>61819500</f>
        <v>6.18195E7</v>
      </c>
      <c r="Y49" s="19"/>
      <c r="Z49" s="23"/>
      <c r="AA49" s="16"/>
      <c r="AB49" s="20" t="n">
        <f>23</f>
        <v>23.0</v>
      </c>
      <c r="AC49" s="21" t="n">
        <f>14</f>
        <v>14.0</v>
      </c>
    </row>
    <row r="50">
      <c r="A50" s="13" t="s">
        <v>46</v>
      </c>
      <c r="B50" s="14" t="s">
        <v>252</v>
      </c>
      <c r="C50" s="14" t="s">
        <v>253</v>
      </c>
      <c r="D50" s="22"/>
      <c r="E50" s="14" t="s">
        <v>71</v>
      </c>
      <c r="F50" s="15" t="s">
        <v>156</v>
      </c>
      <c r="G50" s="15" t="s">
        <v>73</v>
      </c>
      <c r="H50" s="16"/>
      <c r="I50" s="17" t="s">
        <v>108</v>
      </c>
      <c r="J50" s="16"/>
      <c r="K50" s="17" t="s">
        <v>108</v>
      </c>
      <c r="L50" s="16"/>
      <c r="M50" s="17"/>
      <c r="N50" s="16"/>
      <c r="O50" s="17" t="s">
        <v>108</v>
      </c>
      <c r="P50" s="16"/>
      <c r="Q50" s="17"/>
      <c r="R50" s="16"/>
      <c r="S50" s="17" t="s">
        <v>108</v>
      </c>
      <c r="T50" s="18" t="n">
        <f>1885.85</f>
        <v>1885.85</v>
      </c>
      <c r="U50" s="19" t="str">
        <f>"－"</f>
        <v>－</v>
      </c>
      <c r="V50" s="19"/>
      <c r="W50" s="23"/>
      <c r="X50" s="19" t="str">
        <f>"－"</f>
        <v>－</v>
      </c>
      <c r="Y50" s="19"/>
      <c r="Z50" s="23"/>
      <c r="AA50" s="16"/>
      <c r="AB50" s="20" t="str">
        <f>"－"</f>
        <v>－</v>
      </c>
      <c r="AC50" s="21" t="str">
        <f>"－"</f>
        <v>－</v>
      </c>
    </row>
    <row r="51">
      <c r="A51" s="13" t="s">
        <v>46</v>
      </c>
      <c r="B51" s="14" t="s">
        <v>265</v>
      </c>
      <c r="C51" s="14" t="s">
        <v>266</v>
      </c>
      <c r="D51" s="22"/>
      <c r="E51" s="14" t="s">
        <v>49</v>
      </c>
      <c r="F51" s="15" t="s">
        <v>150</v>
      </c>
      <c r="G51" s="15" t="s">
        <v>51</v>
      </c>
      <c r="H51" s="16" t="s">
        <v>52</v>
      </c>
      <c r="I51" s="17" t="s">
        <v>267</v>
      </c>
      <c r="J51" s="16" t="s">
        <v>54</v>
      </c>
      <c r="K51" s="17" t="s">
        <v>268</v>
      </c>
      <c r="L51" s="16" t="s">
        <v>54</v>
      </c>
      <c r="M51" s="17" t="s">
        <v>269</v>
      </c>
      <c r="N51" s="16" t="s">
        <v>52</v>
      </c>
      <c r="O51" s="17" t="s">
        <v>270</v>
      </c>
      <c r="P51" s="16" t="s">
        <v>52</v>
      </c>
      <c r="Q51" s="17" t="s">
        <v>271</v>
      </c>
      <c r="R51" s="16" t="s">
        <v>59</v>
      </c>
      <c r="S51" s="17" t="s">
        <v>272</v>
      </c>
      <c r="T51" s="18" t="n">
        <f>17154.75</f>
        <v>17154.75</v>
      </c>
      <c r="U51" s="19" t="n">
        <f>194911</f>
        <v>194911.0</v>
      </c>
      <c r="V51" s="19" t="n">
        <v>18737.0</v>
      </c>
      <c r="W51" s="23"/>
      <c r="X51" s="19" t="n">
        <f>333226280072</f>
        <v>3.33226280072E11</v>
      </c>
      <c r="Y51" s="19" t="n">
        <v>3.1771655072E10</v>
      </c>
      <c r="Z51" s="23"/>
      <c r="AA51" s="16"/>
      <c r="AB51" s="20" t="n">
        <f>52279</f>
        <v>52279.0</v>
      </c>
      <c r="AC51" s="21" t="n">
        <f>20</f>
        <v>20.0</v>
      </c>
    </row>
    <row r="52">
      <c r="A52" s="13" t="s">
        <v>46</v>
      </c>
      <c r="B52" s="14" t="s">
        <v>265</v>
      </c>
      <c r="C52" s="14" t="s">
        <v>266</v>
      </c>
      <c r="D52" s="22"/>
      <c r="E52" s="14" t="s">
        <v>61</v>
      </c>
      <c r="F52" s="15" t="s">
        <v>72</v>
      </c>
      <c r="G52" s="15" t="s">
        <v>63</v>
      </c>
      <c r="H52" s="16"/>
      <c r="I52" s="17" t="s">
        <v>108</v>
      </c>
      <c r="J52" s="16"/>
      <c r="K52" s="17" t="s">
        <v>108</v>
      </c>
      <c r="L52" s="16"/>
      <c r="M52" s="17"/>
      <c r="N52" s="16"/>
      <c r="O52" s="17" t="s">
        <v>108</v>
      </c>
      <c r="P52" s="16"/>
      <c r="Q52" s="17"/>
      <c r="R52" s="16"/>
      <c r="S52" s="17" t="s">
        <v>108</v>
      </c>
      <c r="T52" s="18" t="n">
        <f>16983.25</f>
        <v>16983.25</v>
      </c>
      <c r="U52" s="19" t="str">
        <f>"－"</f>
        <v>－</v>
      </c>
      <c r="V52" s="19"/>
      <c r="W52" s="23"/>
      <c r="X52" s="19" t="str">
        <f>"－"</f>
        <v>－</v>
      </c>
      <c r="Y52" s="19"/>
      <c r="Z52" s="23"/>
      <c r="AA52" s="16"/>
      <c r="AB52" s="20" t="str">
        <f>"－"</f>
        <v>－</v>
      </c>
      <c r="AC52" s="21" t="str">
        <f>"－"</f>
        <v>－</v>
      </c>
    </row>
    <row r="53">
      <c r="A53" s="13" t="s">
        <v>46</v>
      </c>
      <c r="B53" s="14" t="s">
        <v>265</v>
      </c>
      <c r="C53" s="14" t="s">
        <v>266</v>
      </c>
      <c r="D53" s="22"/>
      <c r="E53" s="14" t="s">
        <v>71</v>
      </c>
      <c r="F53" s="15" t="s">
        <v>153</v>
      </c>
      <c r="G53" s="15" t="s">
        <v>73</v>
      </c>
      <c r="H53" s="16"/>
      <c r="I53" s="17" t="s">
        <v>108</v>
      </c>
      <c r="J53" s="16"/>
      <c r="K53" s="17" t="s">
        <v>108</v>
      </c>
      <c r="L53" s="16"/>
      <c r="M53" s="17"/>
      <c r="N53" s="16"/>
      <c r="O53" s="17" t="s">
        <v>108</v>
      </c>
      <c r="P53" s="16"/>
      <c r="Q53" s="17"/>
      <c r="R53" s="16"/>
      <c r="S53" s="17" t="s">
        <v>108</v>
      </c>
      <c r="T53" s="18" t="n">
        <f>16960.5</f>
        <v>16960.5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265</v>
      </c>
      <c r="C54" s="14" t="s">
        <v>266</v>
      </c>
      <c r="D54" s="22"/>
      <c r="E54" s="14" t="s">
        <v>80</v>
      </c>
      <c r="F54" s="15" t="s">
        <v>91</v>
      </c>
      <c r="G54" s="15" t="s">
        <v>82</v>
      </c>
      <c r="H54" s="16"/>
      <c r="I54" s="17" t="s">
        <v>108</v>
      </c>
      <c r="J54" s="16"/>
      <c r="K54" s="17" t="s">
        <v>108</v>
      </c>
      <c r="L54" s="16"/>
      <c r="M54" s="17"/>
      <c r="N54" s="16"/>
      <c r="O54" s="17" t="s">
        <v>108</v>
      </c>
      <c r="P54" s="16"/>
      <c r="Q54" s="17"/>
      <c r="R54" s="16"/>
      <c r="S54" s="17" t="s">
        <v>108</v>
      </c>
      <c r="T54" s="18" t="n">
        <f>16771.25</f>
        <v>16771.25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265</v>
      </c>
      <c r="C55" s="14" t="s">
        <v>266</v>
      </c>
      <c r="D55" s="22"/>
      <c r="E55" s="14" t="s">
        <v>90</v>
      </c>
      <c r="F55" s="15" t="s">
        <v>156</v>
      </c>
      <c r="G55" s="15" t="s">
        <v>92</v>
      </c>
      <c r="H55" s="16"/>
      <c r="I55" s="17" t="s">
        <v>108</v>
      </c>
      <c r="J55" s="16"/>
      <c r="K55" s="17" t="s">
        <v>108</v>
      </c>
      <c r="L55" s="16"/>
      <c r="M55" s="17"/>
      <c r="N55" s="16"/>
      <c r="O55" s="17" t="s">
        <v>108</v>
      </c>
      <c r="P55" s="16"/>
      <c r="Q55" s="17"/>
      <c r="R55" s="16"/>
      <c r="S55" s="17" t="s">
        <v>108</v>
      </c>
      <c r="T55" s="18" t="n">
        <f>16749.75</f>
        <v>16749.75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273</v>
      </c>
      <c r="C56" s="14" t="s">
        <v>274</v>
      </c>
      <c r="D56" s="22"/>
      <c r="E56" s="14" t="s">
        <v>49</v>
      </c>
      <c r="F56" s="15" t="s">
        <v>153</v>
      </c>
      <c r="G56" s="15" t="s">
        <v>51</v>
      </c>
      <c r="H56" s="16" t="s">
        <v>87</v>
      </c>
      <c r="I56" s="17" t="s">
        <v>275</v>
      </c>
      <c r="J56" s="16" t="s">
        <v>87</v>
      </c>
      <c r="K56" s="17" t="s">
        <v>276</v>
      </c>
      <c r="L56" s="16" t="s">
        <v>246</v>
      </c>
      <c r="M56" s="17" t="s">
        <v>277</v>
      </c>
      <c r="N56" s="16" t="s">
        <v>87</v>
      </c>
      <c r="O56" s="17" t="s">
        <v>275</v>
      </c>
      <c r="P56" s="16" t="s">
        <v>246</v>
      </c>
      <c r="Q56" s="17" t="s">
        <v>277</v>
      </c>
      <c r="R56" s="16" t="s">
        <v>87</v>
      </c>
      <c r="S56" s="17" t="s">
        <v>276</v>
      </c>
      <c r="T56" s="18" t="n">
        <f>928.6</f>
        <v>928.6</v>
      </c>
      <c r="U56" s="19" t="n">
        <f>82</f>
        <v>82.0</v>
      </c>
      <c r="V56" s="19" t="n">
        <v>62.0</v>
      </c>
      <c r="W56" s="23"/>
      <c r="X56" s="19" t="n">
        <f>75192320</f>
        <v>7.519232E7</v>
      </c>
      <c r="Y56" s="19" t="n">
        <v>5.721732E7</v>
      </c>
      <c r="Z56" s="23"/>
      <c r="AA56" s="16"/>
      <c r="AB56" s="20" t="n">
        <f>54</f>
        <v>54.0</v>
      </c>
      <c r="AC56" s="21" t="n">
        <f>1</f>
        <v>1.0</v>
      </c>
    </row>
    <row r="57">
      <c r="A57" s="13" t="s">
        <v>46</v>
      </c>
      <c r="B57" s="14" t="s">
        <v>273</v>
      </c>
      <c r="C57" s="14" t="s">
        <v>274</v>
      </c>
      <c r="D57" s="22"/>
      <c r="E57" s="14" t="s">
        <v>61</v>
      </c>
      <c r="F57" s="15" t="s">
        <v>91</v>
      </c>
      <c r="G57" s="15" t="s">
        <v>63</v>
      </c>
      <c r="H57" s="16"/>
      <c r="I57" s="17" t="s">
        <v>108</v>
      </c>
      <c r="J57" s="16"/>
      <c r="K57" s="17" t="s">
        <v>108</v>
      </c>
      <c r="L57" s="16"/>
      <c r="M57" s="17"/>
      <c r="N57" s="16"/>
      <c r="O57" s="17" t="s">
        <v>108</v>
      </c>
      <c r="P57" s="16"/>
      <c r="Q57" s="17"/>
      <c r="R57" s="16"/>
      <c r="S57" s="17" t="s">
        <v>108</v>
      </c>
      <c r="T57" s="18" t="n">
        <f>920.9</f>
        <v>920.9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273</v>
      </c>
      <c r="C58" s="14" t="s">
        <v>274</v>
      </c>
      <c r="D58" s="22"/>
      <c r="E58" s="14" t="s">
        <v>71</v>
      </c>
      <c r="F58" s="15" t="s">
        <v>156</v>
      </c>
      <c r="G58" s="15" t="s">
        <v>73</v>
      </c>
      <c r="H58" s="16"/>
      <c r="I58" s="17" t="s">
        <v>108</v>
      </c>
      <c r="J58" s="16"/>
      <c r="K58" s="17" t="s">
        <v>108</v>
      </c>
      <c r="L58" s="16"/>
      <c r="M58" s="17"/>
      <c r="N58" s="16"/>
      <c r="O58" s="17" t="s">
        <v>108</v>
      </c>
      <c r="P58" s="16"/>
      <c r="Q58" s="17"/>
      <c r="R58" s="16"/>
      <c r="S58" s="17" t="s">
        <v>108</v>
      </c>
      <c r="T58" s="18" t="n">
        <f>921.23</f>
        <v>921.23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278</v>
      </c>
      <c r="C59" s="14" t="s">
        <v>279</v>
      </c>
      <c r="D59" s="22"/>
      <c r="E59" s="14" t="s">
        <v>49</v>
      </c>
      <c r="F59" s="15" t="s">
        <v>153</v>
      </c>
      <c r="G59" s="15" t="s">
        <v>51</v>
      </c>
      <c r="H59" s="16" t="s">
        <v>121</v>
      </c>
      <c r="I59" s="17" t="s">
        <v>280</v>
      </c>
      <c r="J59" s="16" t="s">
        <v>121</v>
      </c>
      <c r="K59" s="17" t="s">
        <v>281</v>
      </c>
      <c r="L59" s="16" t="s">
        <v>121</v>
      </c>
      <c r="M59" s="17" t="s">
        <v>282</v>
      </c>
      <c r="N59" s="16" t="s">
        <v>121</v>
      </c>
      <c r="O59" s="17" t="s">
        <v>283</v>
      </c>
      <c r="P59" s="16" t="s">
        <v>123</v>
      </c>
      <c r="Q59" s="17" t="s">
        <v>284</v>
      </c>
      <c r="R59" s="16" t="s">
        <v>121</v>
      </c>
      <c r="S59" s="17" t="s">
        <v>285</v>
      </c>
      <c r="T59" s="18" t="n">
        <f>159.06</f>
        <v>159.06</v>
      </c>
      <c r="U59" s="19" t="n">
        <f>3285</f>
        <v>3285.0</v>
      </c>
      <c r="V59" s="19" t="n">
        <v>2800.0</v>
      </c>
      <c r="W59" s="23"/>
      <c r="X59" s="19" t="n">
        <f>5141762895</f>
        <v>5.141762895E9</v>
      </c>
      <c r="Y59" s="19" t="n">
        <v>4.374272895E9</v>
      </c>
      <c r="Z59" s="23"/>
      <c r="AA59" s="16"/>
      <c r="AB59" s="20" t="n">
        <f>38622</f>
        <v>38622.0</v>
      </c>
      <c r="AC59" s="21" t="n">
        <f>1</f>
        <v>1.0</v>
      </c>
    </row>
    <row r="60">
      <c r="A60" s="13" t="s">
        <v>46</v>
      </c>
      <c r="B60" s="14" t="s">
        <v>278</v>
      </c>
      <c r="C60" s="14" t="s">
        <v>279</v>
      </c>
      <c r="D60" s="22"/>
      <c r="E60" s="14" t="s">
        <v>61</v>
      </c>
      <c r="F60" s="15" t="s">
        <v>91</v>
      </c>
      <c r="G60" s="15" t="s">
        <v>63</v>
      </c>
      <c r="H60" s="16"/>
      <c r="I60" s="17" t="s">
        <v>108</v>
      </c>
      <c r="J60" s="16"/>
      <c r="K60" s="17" t="s">
        <v>108</v>
      </c>
      <c r="L60" s="16"/>
      <c r="M60" s="17"/>
      <c r="N60" s="16"/>
      <c r="O60" s="17" t="s">
        <v>108</v>
      </c>
      <c r="P60" s="16"/>
      <c r="Q60" s="17"/>
      <c r="R60" s="16"/>
      <c r="S60" s="17" t="s">
        <v>108</v>
      </c>
      <c r="T60" s="18" t="n">
        <f>156.93</f>
        <v>156.93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278</v>
      </c>
      <c r="C61" s="14" t="s">
        <v>279</v>
      </c>
      <c r="D61" s="22"/>
      <c r="E61" s="14" t="s">
        <v>71</v>
      </c>
      <c r="F61" s="15" t="s">
        <v>156</v>
      </c>
      <c r="G61" s="15" t="s">
        <v>73</v>
      </c>
      <c r="H61" s="16"/>
      <c r="I61" s="17" t="s">
        <v>108</v>
      </c>
      <c r="J61" s="16"/>
      <c r="K61" s="17" t="s">
        <v>108</v>
      </c>
      <c r="L61" s="16"/>
      <c r="M61" s="17"/>
      <c r="N61" s="16"/>
      <c r="O61" s="17" t="s">
        <v>108</v>
      </c>
      <c r="P61" s="16"/>
      <c r="Q61" s="17"/>
      <c r="R61" s="16"/>
      <c r="S61" s="17" t="s">
        <v>108</v>
      </c>
      <c r="T61" s="18" t="n">
        <f>157.01</f>
        <v>157.01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286</v>
      </c>
      <c r="C62" s="14" t="s">
        <v>287</v>
      </c>
      <c r="D62" s="22"/>
      <c r="E62" s="14" t="s">
        <v>49</v>
      </c>
      <c r="F62" s="15" t="s">
        <v>153</v>
      </c>
      <c r="G62" s="15" t="s">
        <v>51</v>
      </c>
      <c r="H62" s="16" t="s">
        <v>52</v>
      </c>
      <c r="I62" s="17" t="s">
        <v>288</v>
      </c>
      <c r="J62" s="16" t="s">
        <v>59</v>
      </c>
      <c r="K62" s="17" t="s">
        <v>289</v>
      </c>
      <c r="L62" s="16" t="s">
        <v>59</v>
      </c>
      <c r="M62" s="17" t="s">
        <v>290</v>
      </c>
      <c r="N62" s="16" t="s">
        <v>87</v>
      </c>
      <c r="O62" s="17" t="s">
        <v>291</v>
      </c>
      <c r="P62" s="16" t="s">
        <v>101</v>
      </c>
      <c r="Q62" s="17" t="s">
        <v>292</v>
      </c>
      <c r="R62" s="16" t="s">
        <v>59</v>
      </c>
      <c r="S62" s="17" t="s">
        <v>293</v>
      </c>
      <c r="T62" s="18" t="n">
        <f>1958.4</f>
        <v>1958.4</v>
      </c>
      <c r="U62" s="19" t="n">
        <f>18952</f>
        <v>18952.0</v>
      </c>
      <c r="V62" s="19" t="n">
        <v>15471.0</v>
      </c>
      <c r="W62" s="23"/>
      <c r="X62" s="19" t="n">
        <f>37134121190</f>
        <v>3.713412119E10</v>
      </c>
      <c r="Y62" s="19" t="n">
        <v>3.031411969E10</v>
      </c>
      <c r="Z62" s="23"/>
      <c r="AA62" s="16"/>
      <c r="AB62" s="20" t="n">
        <f>61179</f>
        <v>61179.0</v>
      </c>
      <c r="AC62" s="21" t="n">
        <f>20</f>
        <v>20.0</v>
      </c>
    </row>
    <row r="63">
      <c r="A63" s="13" t="s">
        <v>46</v>
      </c>
      <c r="B63" s="14" t="s">
        <v>286</v>
      </c>
      <c r="C63" s="14" t="s">
        <v>287</v>
      </c>
      <c r="D63" s="22"/>
      <c r="E63" s="14" t="s">
        <v>61</v>
      </c>
      <c r="F63" s="15" t="s">
        <v>91</v>
      </c>
      <c r="G63" s="15" t="s">
        <v>63</v>
      </c>
      <c r="H63" s="16"/>
      <c r="I63" s="17" t="s">
        <v>108</v>
      </c>
      <c r="J63" s="16"/>
      <c r="K63" s="17" t="s">
        <v>108</v>
      </c>
      <c r="L63" s="16"/>
      <c r="M63" s="17"/>
      <c r="N63" s="16"/>
      <c r="O63" s="17" t="s">
        <v>108</v>
      </c>
      <c r="P63" s="16"/>
      <c r="Q63" s="17"/>
      <c r="R63" s="16"/>
      <c r="S63" s="17" t="s">
        <v>108</v>
      </c>
      <c r="T63" s="18" t="n">
        <f>1947.5</f>
        <v>1947.5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286</v>
      </c>
      <c r="C64" s="14" t="s">
        <v>287</v>
      </c>
      <c r="D64" s="22"/>
      <c r="E64" s="14" t="s">
        <v>71</v>
      </c>
      <c r="F64" s="15" t="s">
        <v>156</v>
      </c>
      <c r="G64" s="15" t="s">
        <v>73</v>
      </c>
      <c r="H64" s="16"/>
      <c r="I64" s="17" t="s">
        <v>108</v>
      </c>
      <c r="J64" s="16"/>
      <c r="K64" s="17" t="s">
        <v>108</v>
      </c>
      <c r="L64" s="16"/>
      <c r="M64" s="17"/>
      <c r="N64" s="16"/>
      <c r="O64" s="17" t="s">
        <v>108</v>
      </c>
      <c r="P64" s="16"/>
      <c r="Q64" s="17"/>
      <c r="R64" s="16"/>
      <c r="S64" s="17" t="s">
        <v>108</v>
      </c>
      <c r="T64" s="18" t="n">
        <f>1925</f>
        <v>1925.0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294</v>
      </c>
      <c r="C65" s="14" t="s">
        <v>295</v>
      </c>
      <c r="D65" s="22"/>
      <c r="E65" s="14" t="s">
        <v>49</v>
      </c>
      <c r="F65" s="15" t="s">
        <v>150</v>
      </c>
      <c r="G65" s="15" t="s">
        <v>51</v>
      </c>
      <c r="H65" s="16"/>
      <c r="I65" s="17" t="s">
        <v>108</v>
      </c>
      <c r="J65" s="16"/>
      <c r="K65" s="17" t="s">
        <v>108</v>
      </c>
      <c r="L65" s="16"/>
      <c r="M65" s="17"/>
      <c r="N65" s="16"/>
      <c r="O65" s="17" t="s">
        <v>108</v>
      </c>
      <c r="P65" s="16"/>
      <c r="Q65" s="17"/>
      <c r="R65" s="16"/>
      <c r="S65" s="17" t="s">
        <v>108</v>
      </c>
      <c r="T65" s="18" t="n">
        <f>1452.1</f>
        <v>1452.1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294</v>
      </c>
      <c r="C66" s="14" t="s">
        <v>295</v>
      </c>
      <c r="D66" s="22"/>
      <c r="E66" s="14" t="s">
        <v>61</v>
      </c>
      <c r="F66" s="15" t="s">
        <v>72</v>
      </c>
      <c r="G66" s="15" t="s">
        <v>63</v>
      </c>
      <c r="H66" s="16"/>
      <c r="I66" s="17" t="s">
        <v>108</v>
      </c>
      <c r="J66" s="16"/>
      <c r="K66" s="17" t="s">
        <v>108</v>
      </c>
      <c r="L66" s="16"/>
      <c r="M66" s="17"/>
      <c r="N66" s="16"/>
      <c r="O66" s="17" t="s">
        <v>108</v>
      </c>
      <c r="P66" s="16"/>
      <c r="Q66" s="17"/>
      <c r="R66" s="16"/>
      <c r="S66" s="17" t="s">
        <v>108</v>
      </c>
      <c r="T66" s="18" t="n">
        <f>1438.18</f>
        <v>1438.18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294</v>
      </c>
      <c r="C67" s="14" t="s">
        <v>295</v>
      </c>
      <c r="D67" s="22"/>
      <c r="E67" s="14" t="s">
        <v>71</v>
      </c>
      <c r="F67" s="15" t="s">
        <v>153</v>
      </c>
      <c r="G67" s="15" t="s">
        <v>73</v>
      </c>
      <c r="H67" s="16"/>
      <c r="I67" s="17" t="s">
        <v>108</v>
      </c>
      <c r="J67" s="16"/>
      <c r="K67" s="17" t="s">
        <v>108</v>
      </c>
      <c r="L67" s="16"/>
      <c r="M67" s="17"/>
      <c r="N67" s="16"/>
      <c r="O67" s="17" t="s">
        <v>108</v>
      </c>
      <c r="P67" s="16"/>
      <c r="Q67" s="17"/>
      <c r="R67" s="16"/>
      <c r="S67" s="17" t="s">
        <v>108</v>
      </c>
      <c r="T67" s="18" t="n">
        <f>1436.25</f>
        <v>1436.25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294</v>
      </c>
      <c r="C68" s="14" t="s">
        <v>295</v>
      </c>
      <c r="D68" s="22"/>
      <c r="E68" s="14" t="s">
        <v>80</v>
      </c>
      <c r="F68" s="15" t="s">
        <v>91</v>
      </c>
      <c r="G68" s="15" t="s">
        <v>82</v>
      </c>
      <c r="H68" s="16"/>
      <c r="I68" s="17" t="s">
        <v>108</v>
      </c>
      <c r="J68" s="16"/>
      <c r="K68" s="17" t="s">
        <v>108</v>
      </c>
      <c r="L68" s="16"/>
      <c r="M68" s="17"/>
      <c r="N68" s="16"/>
      <c r="O68" s="17" t="s">
        <v>108</v>
      </c>
      <c r="P68" s="16"/>
      <c r="Q68" s="17"/>
      <c r="R68" s="16"/>
      <c r="S68" s="17" t="s">
        <v>108</v>
      </c>
      <c r="T68" s="18" t="n">
        <f>1420.15</f>
        <v>1420.15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294</v>
      </c>
      <c r="C69" s="14" t="s">
        <v>295</v>
      </c>
      <c r="D69" s="22"/>
      <c r="E69" s="14" t="s">
        <v>90</v>
      </c>
      <c r="F69" s="15" t="s">
        <v>156</v>
      </c>
      <c r="G69" s="15" t="s">
        <v>92</v>
      </c>
      <c r="H69" s="16"/>
      <c r="I69" s="17" t="s">
        <v>108</v>
      </c>
      <c r="J69" s="16"/>
      <c r="K69" s="17" t="s">
        <v>108</v>
      </c>
      <c r="L69" s="16"/>
      <c r="M69" s="17"/>
      <c r="N69" s="16"/>
      <c r="O69" s="17" t="s">
        <v>108</v>
      </c>
      <c r="P69" s="16"/>
      <c r="Q69" s="17"/>
      <c r="R69" s="16"/>
      <c r="S69" s="17" t="s">
        <v>108</v>
      </c>
      <c r="T69" s="18" t="n">
        <f>1418.28</f>
        <v>1418.28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296</v>
      </c>
      <c r="C70" s="14" t="s">
        <v>297</v>
      </c>
      <c r="D70" s="22"/>
      <c r="E70" s="14" t="s">
        <v>49</v>
      </c>
      <c r="F70" s="15" t="s">
        <v>150</v>
      </c>
      <c r="G70" s="15" t="s">
        <v>51</v>
      </c>
      <c r="H70" s="16" t="s">
        <v>52</v>
      </c>
      <c r="I70" s="17" t="s">
        <v>298</v>
      </c>
      <c r="J70" s="16" t="s">
        <v>59</v>
      </c>
      <c r="K70" s="17" t="s">
        <v>299</v>
      </c>
      <c r="L70" s="16" t="s">
        <v>59</v>
      </c>
      <c r="M70" s="17" t="s">
        <v>300</v>
      </c>
      <c r="N70" s="16" t="s">
        <v>52</v>
      </c>
      <c r="O70" s="17" t="s">
        <v>301</v>
      </c>
      <c r="P70" s="16" t="s">
        <v>52</v>
      </c>
      <c r="Q70" s="17" t="s">
        <v>302</v>
      </c>
      <c r="R70" s="16" t="s">
        <v>59</v>
      </c>
      <c r="S70" s="17" t="s">
        <v>303</v>
      </c>
      <c r="T70" s="18" t="n">
        <f>686.15</f>
        <v>686.15</v>
      </c>
      <c r="U70" s="19" t="n">
        <f>167392</f>
        <v>167392.0</v>
      </c>
      <c r="V70" s="19" t="n">
        <v>9853.0</v>
      </c>
      <c r="W70" s="23"/>
      <c r="X70" s="19" t="n">
        <f>113842679216</f>
        <v>1.13842679216E11</v>
      </c>
      <c r="Y70" s="19" t="n">
        <v>6.681466216E9</v>
      </c>
      <c r="Z70" s="23"/>
      <c r="AA70" s="16"/>
      <c r="AB70" s="20" t="n">
        <f>35378</f>
        <v>35378.0</v>
      </c>
      <c r="AC70" s="21" t="n">
        <f>20</f>
        <v>20.0</v>
      </c>
    </row>
    <row r="71">
      <c r="A71" s="13" t="s">
        <v>46</v>
      </c>
      <c r="B71" s="14" t="s">
        <v>296</v>
      </c>
      <c r="C71" s="14" t="s">
        <v>297</v>
      </c>
      <c r="D71" s="22"/>
      <c r="E71" s="14" t="s">
        <v>61</v>
      </c>
      <c r="F71" s="15" t="s">
        <v>72</v>
      </c>
      <c r="G71" s="15" t="s">
        <v>63</v>
      </c>
      <c r="H71" s="16" t="s">
        <v>52</v>
      </c>
      <c r="I71" s="17" t="s">
        <v>304</v>
      </c>
      <c r="J71" s="16" t="s">
        <v>59</v>
      </c>
      <c r="K71" s="17" t="s">
        <v>305</v>
      </c>
      <c r="L71" s="16"/>
      <c r="M71" s="17"/>
      <c r="N71" s="16" t="s">
        <v>52</v>
      </c>
      <c r="O71" s="17" t="s">
        <v>306</v>
      </c>
      <c r="P71" s="16"/>
      <c r="Q71" s="17"/>
      <c r="R71" s="16" t="s">
        <v>59</v>
      </c>
      <c r="S71" s="17" t="s">
        <v>307</v>
      </c>
      <c r="T71" s="18" t="n">
        <f>686.15</f>
        <v>686.15</v>
      </c>
      <c r="U71" s="19" t="n">
        <f>476</f>
        <v>476.0</v>
      </c>
      <c r="V71" s="19"/>
      <c r="W71" s="23"/>
      <c r="X71" s="19" t="n">
        <f>324466000</f>
        <v>3.24466E8</v>
      </c>
      <c r="Y71" s="19"/>
      <c r="Z71" s="23"/>
      <c r="AA71" s="16"/>
      <c r="AB71" s="20" t="n">
        <f>347</f>
        <v>347.0</v>
      </c>
      <c r="AC71" s="21" t="n">
        <f>20</f>
        <v>20.0</v>
      </c>
    </row>
    <row r="72">
      <c r="A72" s="13" t="s">
        <v>46</v>
      </c>
      <c r="B72" s="14" t="s">
        <v>296</v>
      </c>
      <c r="C72" s="14" t="s">
        <v>297</v>
      </c>
      <c r="D72" s="22"/>
      <c r="E72" s="14" t="s">
        <v>71</v>
      </c>
      <c r="F72" s="15" t="s">
        <v>153</v>
      </c>
      <c r="G72" s="15" t="s">
        <v>73</v>
      </c>
      <c r="H72" s="16"/>
      <c r="I72" s="17" t="s">
        <v>108</v>
      </c>
      <c r="J72" s="16"/>
      <c r="K72" s="17" t="s">
        <v>108</v>
      </c>
      <c r="L72" s="16"/>
      <c r="M72" s="17"/>
      <c r="N72" s="16"/>
      <c r="O72" s="17" t="s">
        <v>108</v>
      </c>
      <c r="P72" s="16"/>
      <c r="Q72" s="17"/>
      <c r="R72" s="16"/>
      <c r="S72" s="17" t="s">
        <v>108</v>
      </c>
      <c r="T72" s="18" t="n">
        <f>686.15</f>
        <v>686.15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/>
      <c r="AB72" s="20" t="n">
        <f>3</f>
        <v>3.0</v>
      </c>
      <c r="AC72" s="21" t="str">
        <f>"－"</f>
        <v>－</v>
      </c>
    </row>
    <row r="73">
      <c r="A73" s="13" t="s">
        <v>46</v>
      </c>
      <c r="B73" s="14" t="s">
        <v>296</v>
      </c>
      <c r="C73" s="14" t="s">
        <v>297</v>
      </c>
      <c r="D73" s="22"/>
      <c r="E73" s="14" t="s">
        <v>80</v>
      </c>
      <c r="F73" s="15" t="s">
        <v>91</v>
      </c>
      <c r="G73" s="15" t="s">
        <v>82</v>
      </c>
      <c r="H73" s="16"/>
      <c r="I73" s="17" t="s">
        <v>108</v>
      </c>
      <c r="J73" s="16"/>
      <c r="K73" s="17" t="s">
        <v>108</v>
      </c>
      <c r="L73" s="16"/>
      <c r="M73" s="17"/>
      <c r="N73" s="16"/>
      <c r="O73" s="17" t="s">
        <v>108</v>
      </c>
      <c r="P73" s="16"/>
      <c r="Q73" s="17"/>
      <c r="R73" s="16"/>
      <c r="S73" s="17" t="s">
        <v>108</v>
      </c>
      <c r="T73" s="18" t="n">
        <f>685.95</f>
        <v>685.95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296</v>
      </c>
      <c r="C74" s="14" t="s">
        <v>297</v>
      </c>
      <c r="D74" s="22"/>
      <c r="E74" s="14" t="s">
        <v>90</v>
      </c>
      <c r="F74" s="15" t="s">
        <v>156</v>
      </c>
      <c r="G74" s="15" t="s">
        <v>92</v>
      </c>
      <c r="H74" s="16"/>
      <c r="I74" s="17" t="s">
        <v>108</v>
      </c>
      <c r="J74" s="16"/>
      <c r="K74" s="17" t="s">
        <v>108</v>
      </c>
      <c r="L74" s="16"/>
      <c r="M74" s="17"/>
      <c r="N74" s="16"/>
      <c r="O74" s="17" t="s">
        <v>108</v>
      </c>
      <c r="P74" s="16"/>
      <c r="Q74" s="17"/>
      <c r="R74" s="16"/>
      <c r="S74" s="17" t="s">
        <v>108</v>
      </c>
      <c r="T74" s="18" t="n">
        <f>685.95</f>
        <v>685.95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308</v>
      </c>
      <c r="C75" s="14" t="s">
        <v>309</v>
      </c>
      <c r="D75" s="22"/>
      <c r="E75" s="14" t="s">
        <v>49</v>
      </c>
      <c r="F75" s="15" t="s">
        <v>310</v>
      </c>
      <c r="G75" s="15" t="s">
        <v>311</v>
      </c>
      <c r="H75" s="16" t="s">
        <v>52</v>
      </c>
      <c r="I75" s="17" t="s">
        <v>312</v>
      </c>
      <c r="J75" s="16" t="s">
        <v>59</v>
      </c>
      <c r="K75" s="17" t="s">
        <v>313</v>
      </c>
      <c r="L75" s="16" t="s">
        <v>59</v>
      </c>
      <c r="M75" s="17" t="s">
        <v>314</v>
      </c>
      <c r="N75" s="16" t="s">
        <v>246</v>
      </c>
      <c r="O75" s="17" t="s">
        <v>315</v>
      </c>
      <c r="P75" s="16" t="s">
        <v>246</v>
      </c>
      <c r="Q75" s="17" t="s">
        <v>316</v>
      </c>
      <c r="R75" s="16" t="s">
        <v>59</v>
      </c>
      <c r="S75" s="17" t="s">
        <v>317</v>
      </c>
      <c r="T75" s="18" t="n">
        <f>31311.2</f>
        <v>31311.2</v>
      </c>
      <c r="U75" s="19" t="n">
        <f>67531</f>
        <v>67531.0</v>
      </c>
      <c r="V75" s="19" t="n">
        <v>2118.0</v>
      </c>
      <c r="W75" s="23"/>
      <c r="X75" s="19" t="n">
        <f>208900318100</f>
        <v>2.089003181E11</v>
      </c>
      <c r="Y75" s="19" t="n">
        <v>6.645737E9</v>
      </c>
      <c r="Z75" s="23"/>
      <c r="AA75" s="16"/>
      <c r="AB75" s="20" t="n">
        <f>6625</f>
        <v>6625.0</v>
      </c>
      <c r="AC75" s="21" t="n">
        <f>20</f>
        <v>20.0</v>
      </c>
    </row>
    <row r="76">
      <c r="A76" s="13" t="s">
        <v>46</v>
      </c>
      <c r="B76" s="14" t="s">
        <v>308</v>
      </c>
      <c r="C76" s="14" t="s">
        <v>309</v>
      </c>
      <c r="D76" s="22"/>
      <c r="E76" s="14" t="s">
        <v>61</v>
      </c>
      <c r="F76" s="15" t="s">
        <v>318</v>
      </c>
      <c r="G76" s="15" t="s">
        <v>319</v>
      </c>
      <c r="H76" s="16" t="s">
        <v>52</v>
      </c>
      <c r="I76" s="17" t="s">
        <v>320</v>
      </c>
      <c r="J76" s="16" t="s">
        <v>59</v>
      </c>
      <c r="K76" s="17" t="s">
        <v>321</v>
      </c>
      <c r="L76" s="16"/>
      <c r="M76" s="17"/>
      <c r="N76" s="16" t="s">
        <v>246</v>
      </c>
      <c r="O76" s="17" t="s">
        <v>322</v>
      </c>
      <c r="P76" s="16"/>
      <c r="Q76" s="17"/>
      <c r="R76" s="16" t="s">
        <v>59</v>
      </c>
      <c r="S76" s="17" t="s">
        <v>321</v>
      </c>
      <c r="T76" s="18" t="n">
        <f>31313.45</f>
        <v>31313.45</v>
      </c>
      <c r="U76" s="19" t="n">
        <f>78</f>
        <v>78.0</v>
      </c>
      <c r="V76" s="19"/>
      <c r="W76" s="23"/>
      <c r="X76" s="19" t="n">
        <f>246706800</f>
        <v>2.467068E8</v>
      </c>
      <c r="Y76" s="19"/>
      <c r="Z76" s="23"/>
      <c r="AA76" s="16"/>
      <c r="AB76" s="20" t="n">
        <f>64</f>
        <v>64.0</v>
      </c>
      <c r="AC76" s="21" t="n">
        <f>10</f>
        <v>10.0</v>
      </c>
    </row>
    <row r="77">
      <c r="A77" s="13" t="s">
        <v>46</v>
      </c>
      <c r="B77" s="14" t="s">
        <v>308</v>
      </c>
      <c r="C77" s="14" t="s">
        <v>309</v>
      </c>
      <c r="D77" s="22"/>
      <c r="E77" s="14" t="s">
        <v>71</v>
      </c>
      <c r="F77" s="15" t="s">
        <v>323</v>
      </c>
      <c r="G77" s="15" t="s">
        <v>324</v>
      </c>
      <c r="H77" s="16" t="s">
        <v>249</v>
      </c>
      <c r="I77" s="17" t="s">
        <v>325</v>
      </c>
      <c r="J77" s="16" t="s">
        <v>249</v>
      </c>
      <c r="K77" s="17" t="s">
        <v>325</v>
      </c>
      <c r="L77" s="16"/>
      <c r="M77" s="17"/>
      <c r="N77" s="16" t="s">
        <v>249</v>
      </c>
      <c r="O77" s="17" t="s">
        <v>325</v>
      </c>
      <c r="P77" s="16"/>
      <c r="Q77" s="17"/>
      <c r="R77" s="16" t="s">
        <v>249</v>
      </c>
      <c r="S77" s="17" t="s">
        <v>325</v>
      </c>
      <c r="T77" s="18" t="n">
        <f>31514.5</f>
        <v>31514.5</v>
      </c>
      <c r="U77" s="19" t="n">
        <f>1</f>
        <v>1.0</v>
      </c>
      <c r="V77" s="19"/>
      <c r="W77" s="23"/>
      <c r="X77" s="19" t="n">
        <f>3060000</f>
        <v>3060000.0</v>
      </c>
      <c r="Y77" s="19"/>
      <c r="Z77" s="23"/>
      <c r="AA77" s="16"/>
      <c r="AB77" s="20" t="n">
        <f>5</f>
        <v>5.0</v>
      </c>
      <c r="AC77" s="21" t="n">
        <f>1</f>
        <v>1.0</v>
      </c>
    </row>
    <row r="78">
      <c r="A78" s="13" t="s">
        <v>46</v>
      </c>
      <c r="B78" s="14" t="s">
        <v>308</v>
      </c>
      <c r="C78" s="14" t="s">
        <v>309</v>
      </c>
      <c r="D78" s="22"/>
      <c r="E78" s="14" t="s">
        <v>80</v>
      </c>
      <c r="F78" s="15" t="s">
        <v>326</v>
      </c>
      <c r="G78" s="15" t="s">
        <v>327</v>
      </c>
      <c r="H78" s="16"/>
      <c r="I78" s="17" t="s">
        <v>108</v>
      </c>
      <c r="J78" s="16"/>
      <c r="K78" s="17" t="s">
        <v>108</v>
      </c>
      <c r="L78" s="16"/>
      <c r="M78" s="17"/>
      <c r="N78" s="16"/>
      <c r="O78" s="17" t="s">
        <v>108</v>
      </c>
      <c r="P78" s="16"/>
      <c r="Q78" s="17"/>
      <c r="R78" s="16"/>
      <c r="S78" s="17" t="s">
        <v>108</v>
      </c>
      <c r="T78" s="18" t="n">
        <f>31629.5</f>
        <v>31629.5</v>
      </c>
      <c r="U78" s="19" t="str">
        <f>"－"</f>
        <v>－</v>
      </c>
      <c r="V78" s="19"/>
      <c r="W78" s="23"/>
      <c r="X78" s="19" t="str">
        <f>"－"</f>
        <v>－</v>
      </c>
      <c r="Y78" s="19"/>
      <c r="Z78" s="23"/>
      <c r="AA78" s="16"/>
      <c r="AB78" s="20" t="str">
        <f>"－"</f>
        <v>－</v>
      </c>
      <c r="AC78" s="21" t="str">
        <f>"－"</f>
        <v>－</v>
      </c>
    </row>
    <row r="79">
      <c r="A79" s="13" t="s">
        <v>46</v>
      </c>
      <c r="B79" s="14" t="s">
        <v>328</v>
      </c>
      <c r="C79" s="14" t="s">
        <v>329</v>
      </c>
      <c r="D79" s="22"/>
      <c r="E79" s="14" t="s">
        <v>46</v>
      </c>
      <c r="F79" s="15" t="s">
        <v>330</v>
      </c>
      <c r="G79" s="15" t="s">
        <v>331</v>
      </c>
      <c r="H79" s="16"/>
      <c r="I79" s="17" t="s">
        <v>108</v>
      </c>
      <c r="J79" s="16"/>
      <c r="K79" s="17" t="s">
        <v>108</v>
      </c>
      <c r="L79" s="16"/>
      <c r="M79" s="17"/>
      <c r="N79" s="16"/>
      <c r="O79" s="17" t="s">
        <v>108</v>
      </c>
      <c r="P79" s="16"/>
      <c r="Q79" s="17"/>
      <c r="R79" s="16"/>
      <c r="S79" s="17" t="s">
        <v>108</v>
      </c>
      <c r="T79" s="18" t="n">
        <f>14245.75</f>
        <v>14245.75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168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328</v>
      </c>
      <c r="C80" s="14" t="s">
        <v>329</v>
      </c>
      <c r="D80" s="22"/>
      <c r="E80" s="14" t="s">
        <v>169</v>
      </c>
      <c r="F80" s="15" t="s">
        <v>332</v>
      </c>
      <c r="G80" s="15" t="s">
        <v>333</v>
      </c>
      <c r="H80" s="16"/>
      <c r="I80" s="17" t="s">
        <v>108</v>
      </c>
      <c r="J80" s="16"/>
      <c r="K80" s="17" t="s">
        <v>108</v>
      </c>
      <c r="L80" s="16"/>
      <c r="M80" s="17"/>
      <c r="N80" s="16"/>
      <c r="O80" s="17" t="s">
        <v>108</v>
      </c>
      <c r="P80" s="16"/>
      <c r="Q80" s="17"/>
      <c r="R80" s="16"/>
      <c r="S80" s="17" t="s">
        <v>108</v>
      </c>
      <c r="T80" s="18" t="n">
        <f>14361.1</f>
        <v>14361.1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328</v>
      </c>
      <c r="C81" s="14" t="s">
        <v>329</v>
      </c>
      <c r="D81" s="22"/>
      <c r="E81" s="14" t="s">
        <v>49</v>
      </c>
      <c r="F81" s="15" t="s">
        <v>334</v>
      </c>
      <c r="G81" s="15" t="s">
        <v>335</v>
      </c>
      <c r="H81" s="16"/>
      <c r="I81" s="17" t="s">
        <v>108</v>
      </c>
      <c r="J81" s="16"/>
      <c r="K81" s="17" t="s">
        <v>108</v>
      </c>
      <c r="L81" s="16"/>
      <c r="M81" s="17"/>
      <c r="N81" s="16"/>
      <c r="O81" s="17" t="s">
        <v>108</v>
      </c>
      <c r="P81" s="16"/>
      <c r="Q81" s="17"/>
      <c r="R81" s="16"/>
      <c r="S81" s="17" t="s">
        <v>108</v>
      </c>
      <c r="T81" s="18" t="n">
        <f>14294.45</f>
        <v>14294.45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328</v>
      </c>
      <c r="C82" s="14" t="s">
        <v>329</v>
      </c>
      <c r="D82" s="22"/>
      <c r="E82" s="14" t="s">
        <v>61</v>
      </c>
      <c r="F82" s="15" t="s">
        <v>336</v>
      </c>
      <c r="G82" s="15" t="s">
        <v>337</v>
      </c>
      <c r="H82" s="16"/>
      <c r="I82" s="17" t="s">
        <v>108</v>
      </c>
      <c r="J82" s="16"/>
      <c r="K82" s="17" t="s">
        <v>108</v>
      </c>
      <c r="L82" s="16"/>
      <c r="M82" s="17"/>
      <c r="N82" s="16"/>
      <c r="O82" s="17" t="s">
        <v>108</v>
      </c>
      <c r="P82" s="16"/>
      <c r="Q82" s="17"/>
      <c r="R82" s="16"/>
      <c r="S82" s="17" t="s">
        <v>108</v>
      </c>
      <c r="T82" s="18" t="n">
        <f>14199.7</f>
        <v>14199.7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328</v>
      </c>
      <c r="C83" s="14" t="s">
        <v>329</v>
      </c>
      <c r="D83" s="22"/>
      <c r="E83" s="14" t="s">
        <v>71</v>
      </c>
      <c r="F83" s="15" t="s">
        <v>338</v>
      </c>
      <c r="G83" s="15" t="s">
        <v>339</v>
      </c>
      <c r="H83" s="16"/>
      <c r="I83" s="17" t="s">
        <v>108</v>
      </c>
      <c r="J83" s="16"/>
      <c r="K83" s="17" t="s">
        <v>108</v>
      </c>
      <c r="L83" s="16"/>
      <c r="M83" s="17"/>
      <c r="N83" s="16"/>
      <c r="O83" s="17" t="s">
        <v>108</v>
      </c>
      <c r="P83" s="16"/>
      <c r="Q83" s="17"/>
      <c r="R83" s="16"/>
      <c r="S83" s="17" t="s">
        <v>108</v>
      </c>
      <c r="T83" s="18" t="n">
        <f>14134.75</f>
        <v>14134.75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328</v>
      </c>
      <c r="C84" s="14" t="s">
        <v>329</v>
      </c>
      <c r="D84" s="22"/>
      <c r="E84" s="14" t="s">
        <v>80</v>
      </c>
      <c r="F84" s="15" t="s">
        <v>340</v>
      </c>
      <c r="G84" s="15" t="s">
        <v>341</v>
      </c>
      <c r="H84" s="16"/>
      <c r="I84" s="17" t="s">
        <v>108</v>
      </c>
      <c r="J84" s="16"/>
      <c r="K84" s="17" t="s">
        <v>108</v>
      </c>
      <c r="L84" s="16"/>
      <c r="M84" s="17"/>
      <c r="N84" s="16"/>
      <c r="O84" s="17" t="s">
        <v>108</v>
      </c>
      <c r="P84" s="16"/>
      <c r="Q84" s="17"/>
      <c r="R84" s="16"/>
      <c r="S84" s="17" t="s">
        <v>108</v>
      </c>
      <c r="T84" s="18" t="n">
        <f>14378.13</f>
        <v>14378.13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342</v>
      </c>
      <c r="C85" s="14" t="s">
        <v>343</v>
      </c>
      <c r="D85" s="22"/>
      <c r="E85" s="14" t="s">
        <v>46</v>
      </c>
      <c r="F85" s="15" t="s">
        <v>344</v>
      </c>
      <c r="G85" s="15" t="s">
        <v>345</v>
      </c>
      <c r="H85" s="16"/>
      <c r="I85" s="17" t="s">
        <v>108</v>
      </c>
      <c r="J85" s="16"/>
      <c r="K85" s="17" t="s">
        <v>108</v>
      </c>
      <c r="L85" s="16"/>
      <c r="M85" s="17"/>
      <c r="N85" s="16"/>
      <c r="O85" s="17" t="s">
        <v>108</v>
      </c>
      <c r="P85" s="16"/>
      <c r="Q85" s="17"/>
      <c r="R85" s="16"/>
      <c r="S85" s="17" t="s">
        <v>108</v>
      </c>
      <c r="T85" s="18" t="n">
        <f>14561.05</f>
        <v>14561.05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168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342</v>
      </c>
      <c r="C86" s="14" t="s">
        <v>343</v>
      </c>
      <c r="D86" s="22"/>
      <c r="E86" s="14" t="s">
        <v>169</v>
      </c>
      <c r="F86" s="15" t="s">
        <v>346</v>
      </c>
      <c r="G86" s="15" t="s">
        <v>347</v>
      </c>
      <c r="H86" s="16"/>
      <c r="I86" s="17" t="s">
        <v>108</v>
      </c>
      <c r="J86" s="16"/>
      <c r="K86" s="17" t="s">
        <v>108</v>
      </c>
      <c r="L86" s="16"/>
      <c r="M86" s="17"/>
      <c r="N86" s="16"/>
      <c r="O86" s="17" t="s">
        <v>108</v>
      </c>
      <c r="P86" s="16"/>
      <c r="Q86" s="17"/>
      <c r="R86" s="16"/>
      <c r="S86" s="17" t="s">
        <v>108</v>
      </c>
      <c r="T86" s="18" t="n">
        <f>14510.25</f>
        <v>14510.25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342</v>
      </c>
      <c r="C87" s="14" t="s">
        <v>343</v>
      </c>
      <c r="D87" s="22"/>
      <c r="E87" s="14" t="s">
        <v>49</v>
      </c>
      <c r="F87" s="15" t="s">
        <v>348</v>
      </c>
      <c r="G87" s="15" t="s">
        <v>349</v>
      </c>
      <c r="H87" s="16"/>
      <c r="I87" s="17" t="s">
        <v>108</v>
      </c>
      <c r="J87" s="16"/>
      <c r="K87" s="17" t="s">
        <v>108</v>
      </c>
      <c r="L87" s="16"/>
      <c r="M87" s="17"/>
      <c r="N87" s="16"/>
      <c r="O87" s="17" t="s">
        <v>108</v>
      </c>
      <c r="P87" s="16"/>
      <c r="Q87" s="17"/>
      <c r="R87" s="16"/>
      <c r="S87" s="17" t="s">
        <v>108</v>
      </c>
      <c r="T87" s="18" t="n">
        <f>14475.5</f>
        <v>14475.5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342</v>
      </c>
      <c r="C88" s="14" t="s">
        <v>343</v>
      </c>
      <c r="D88" s="22"/>
      <c r="E88" s="14" t="s">
        <v>61</v>
      </c>
      <c r="F88" s="15" t="s">
        <v>350</v>
      </c>
      <c r="G88" s="15" t="s">
        <v>351</v>
      </c>
      <c r="H88" s="16"/>
      <c r="I88" s="17" t="s">
        <v>108</v>
      </c>
      <c r="J88" s="16"/>
      <c r="K88" s="17" t="s">
        <v>108</v>
      </c>
      <c r="L88" s="16"/>
      <c r="M88" s="17"/>
      <c r="N88" s="16"/>
      <c r="O88" s="17" t="s">
        <v>108</v>
      </c>
      <c r="P88" s="16"/>
      <c r="Q88" s="17"/>
      <c r="R88" s="16"/>
      <c r="S88" s="17" t="s">
        <v>108</v>
      </c>
      <c r="T88" s="18" t="n">
        <f>14550</f>
        <v>14550.0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342</v>
      </c>
      <c r="C89" s="14" t="s">
        <v>343</v>
      </c>
      <c r="D89" s="22"/>
      <c r="E89" s="14" t="s">
        <v>71</v>
      </c>
      <c r="F89" s="15" t="s">
        <v>352</v>
      </c>
      <c r="G89" s="15" t="s">
        <v>353</v>
      </c>
      <c r="H89" s="16"/>
      <c r="I89" s="17" t="s">
        <v>108</v>
      </c>
      <c r="J89" s="16"/>
      <c r="K89" s="17" t="s">
        <v>108</v>
      </c>
      <c r="L89" s="16"/>
      <c r="M89" s="17"/>
      <c r="N89" s="16"/>
      <c r="O89" s="17" t="s">
        <v>108</v>
      </c>
      <c r="P89" s="16"/>
      <c r="Q89" s="17"/>
      <c r="R89" s="16"/>
      <c r="S89" s="17" t="s">
        <v>108</v>
      </c>
      <c r="T89" s="18" t="n">
        <f>14150</f>
        <v>14150.0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354</v>
      </c>
      <c r="C90" s="14" t="s">
        <v>355</v>
      </c>
      <c r="D90" s="22"/>
      <c r="E90" s="14" t="s">
        <v>61</v>
      </c>
      <c r="F90" s="15" t="s">
        <v>356</v>
      </c>
      <c r="G90" s="15" t="s">
        <v>357</v>
      </c>
      <c r="H90" s="16"/>
      <c r="I90" s="17" t="s">
        <v>108</v>
      </c>
      <c r="J90" s="16"/>
      <c r="K90" s="17" t="s">
        <v>108</v>
      </c>
      <c r="L90" s="16"/>
      <c r="M90" s="17"/>
      <c r="N90" s="16"/>
      <c r="O90" s="17" t="s">
        <v>108</v>
      </c>
      <c r="P90" s="16"/>
      <c r="Q90" s="17"/>
      <c r="R90" s="16"/>
      <c r="S90" s="17" t="s">
        <v>108</v>
      </c>
      <c r="T90" s="18" t="n">
        <f>583.68</f>
        <v>583.68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n">
        <f>15</f>
        <v>15.0</v>
      </c>
      <c r="AC90" s="21" t="str">
        <f>"－"</f>
        <v>－</v>
      </c>
    </row>
    <row r="91">
      <c r="A91" s="13" t="s">
        <v>46</v>
      </c>
      <c r="B91" s="14" t="s">
        <v>354</v>
      </c>
      <c r="C91" s="14" t="s">
        <v>355</v>
      </c>
      <c r="D91" s="22"/>
      <c r="E91" s="14" t="s">
        <v>96</v>
      </c>
      <c r="F91" s="15" t="s">
        <v>358</v>
      </c>
      <c r="G91" s="15" t="s">
        <v>359</v>
      </c>
      <c r="H91" s="16"/>
      <c r="I91" s="17" t="s">
        <v>108</v>
      </c>
      <c r="J91" s="16"/>
      <c r="K91" s="17" t="s">
        <v>108</v>
      </c>
      <c r="L91" s="16"/>
      <c r="M91" s="17"/>
      <c r="N91" s="16"/>
      <c r="O91" s="17" t="s">
        <v>108</v>
      </c>
      <c r="P91" s="16"/>
      <c r="Q91" s="17"/>
      <c r="R91" s="16"/>
      <c r="S91" s="17" t="s">
        <v>108</v>
      </c>
      <c r="T91" s="18" t="n">
        <f>573.1</f>
        <v>573.1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n">
        <f>6999</f>
        <v>6999.0</v>
      </c>
      <c r="AC91" s="21" t="str">
        <f>"－"</f>
        <v>－</v>
      </c>
    </row>
    <row r="92">
      <c r="A92" s="13" t="s">
        <v>46</v>
      </c>
      <c r="B92" s="14" t="s">
        <v>354</v>
      </c>
      <c r="C92" s="14" t="s">
        <v>355</v>
      </c>
      <c r="D92" s="22"/>
      <c r="E92" s="14" t="s">
        <v>111</v>
      </c>
      <c r="F92" s="15" t="s">
        <v>360</v>
      </c>
      <c r="G92" s="15" t="s">
        <v>361</v>
      </c>
      <c r="H92" s="16"/>
      <c r="I92" s="17" t="s">
        <v>108</v>
      </c>
      <c r="J92" s="16"/>
      <c r="K92" s="17" t="s">
        <v>108</v>
      </c>
      <c r="L92" s="16"/>
      <c r="M92" s="17"/>
      <c r="N92" s="16"/>
      <c r="O92" s="17" t="s">
        <v>108</v>
      </c>
      <c r="P92" s="16"/>
      <c r="Q92" s="17"/>
      <c r="R92" s="16"/>
      <c r="S92" s="17" t="s">
        <v>108</v>
      </c>
      <c r="T92" s="18" t="n">
        <f>556.05</f>
        <v>556.05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n">
        <f>5125</f>
        <v>5125.0</v>
      </c>
      <c r="AC92" s="21" t="str">
        <f>"－"</f>
        <v>－</v>
      </c>
    </row>
    <row r="93">
      <c r="A93" s="13" t="s">
        <v>46</v>
      </c>
      <c r="B93" s="14" t="s">
        <v>354</v>
      </c>
      <c r="C93" s="14" t="s">
        <v>355</v>
      </c>
      <c r="D93" s="22"/>
      <c r="E93" s="14" t="s">
        <v>119</v>
      </c>
      <c r="F93" s="15" t="s">
        <v>362</v>
      </c>
      <c r="G93" s="15" t="s">
        <v>363</v>
      </c>
      <c r="H93" s="16"/>
      <c r="I93" s="17" t="s">
        <v>108</v>
      </c>
      <c r="J93" s="16"/>
      <c r="K93" s="17" t="s">
        <v>108</v>
      </c>
      <c r="L93" s="16"/>
      <c r="M93" s="17"/>
      <c r="N93" s="16"/>
      <c r="O93" s="17" t="s">
        <v>108</v>
      </c>
      <c r="P93" s="16"/>
      <c r="Q93" s="17"/>
      <c r="R93" s="16"/>
      <c r="S93" s="17" t="s">
        <v>108</v>
      </c>
      <c r="T93" s="18" t="n">
        <f>534.5</f>
        <v>534.5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354</v>
      </c>
      <c r="C94" s="14" t="s">
        <v>355</v>
      </c>
      <c r="D94" s="22"/>
      <c r="E94" s="14" t="s">
        <v>127</v>
      </c>
      <c r="F94" s="15" t="s">
        <v>364</v>
      </c>
      <c r="G94" s="15" t="s">
        <v>365</v>
      </c>
      <c r="H94" s="16"/>
      <c r="I94" s="17" t="s">
        <v>108</v>
      </c>
      <c r="J94" s="16"/>
      <c r="K94" s="17" t="s">
        <v>108</v>
      </c>
      <c r="L94" s="16"/>
      <c r="M94" s="17"/>
      <c r="N94" s="16"/>
      <c r="O94" s="17" t="s">
        <v>108</v>
      </c>
      <c r="P94" s="16"/>
      <c r="Q94" s="17"/>
      <c r="R94" s="16"/>
      <c r="S94" s="17" t="s">
        <v>108</v>
      </c>
      <c r="T94" s="18" t="n">
        <f>516.41</f>
        <v>516.41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354</v>
      </c>
      <c r="C95" s="14" t="s">
        <v>355</v>
      </c>
      <c r="D95" s="22"/>
      <c r="E95" s="14" t="s">
        <v>137</v>
      </c>
      <c r="F95" s="15" t="s">
        <v>366</v>
      </c>
      <c r="G95" s="15" t="s">
        <v>367</v>
      </c>
      <c r="H95" s="16"/>
      <c r="I95" s="17" t="s">
        <v>108</v>
      </c>
      <c r="J95" s="16"/>
      <c r="K95" s="17" t="s">
        <v>108</v>
      </c>
      <c r="L95" s="16"/>
      <c r="M95" s="17"/>
      <c r="N95" s="16"/>
      <c r="O95" s="17" t="s">
        <v>108</v>
      </c>
      <c r="P95" s="16"/>
      <c r="Q95" s="17"/>
      <c r="R95" s="16"/>
      <c r="S95" s="17" t="s">
        <v>108</v>
      </c>
      <c r="T95" s="18" t="n">
        <f>514.82</f>
        <v>514.82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354</v>
      </c>
      <c r="C96" s="14" t="s">
        <v>355</v>
      </c>
      <c r="D96" s="22"/>
      <c r="E96" s="14" t="s">
        <v>143</v>
      </c>
      <c r="F96" s="15" t="s">
        <v>368</v>
      </c>
      <c r="G96" s="15" t="s">
        <v>369</v>
      </c>
      <c r="H96" s="16"/>
      <c r="I96" s="17" t="s">
        <v>108</v>
      </c>
      <c r="J96" s="16"/>
      <c r="K96" s="17" t="s">
        <v>108</v>
      </c>
      <c r="L96" s="16"/>
      <c r="M96" s="17"/>
      <c r="N96" s="16"/>
      <c r="O96" s="17" t="s">
        <v>108</v>
      </c>
      <c r="P96" s="16"/>
      <c r="Q96" s="17"/>
      <c r="R96" s="16"/>
      <c r="S96" s="17" t="s">
        <v>108</v>
      </c>
      <c r="T96" s="18" t="n">
        <f>516.53</f>
        <v>516.53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354</v>
      </c>
      <c r="C97" s="14" t="s">
        <v>355</v>
      </c>
      <c r="D97" s="22"/>
      <c r="E97" s="14" t="s">
        <v>152</v>
      </c>
      <c r="F97" s="15" t="s">
        <v>370</v>
      </c>
      <c r="G97" s="15" t="s">
        <v>371</v>
      </c>
      <c r="H97" s="16"/>
      <c r="I97" s="17" t="s">
        <v>108</v>
      </c>
      <c r="J97" s="16"/>
      <c r="K97" s="17" t="s">
        <v>108</v>
      </c>
      <c r="L97" s="16"/>
      <c r="M97" s="17"/>
      <c r="N97" s="16"/>
      <c r="O97" s="17" t="s">
        <v>108</v>
      </c>
      <c r="P97" s="16"/>
      <c r="Q97" s="17"/>
      <c r="R97" s="16"/>
      <c r="S97" s="17" t="s">
        <v>108</v>
      </c>
      <c r="T97" s="18" t="n">
        <f>516.53</f>
        <v>516.53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372</v>
      </c>
      <c r="C98" s="14" t="s">
        <v>373</v>
      </c>
      <c r="D98" s="22"/>
      <c r="E98" s="14" t="s">
        <v>46</v>
      </c>
      <c r="F98" s="15" t="s">
        <v>374</v>
      </c>
      <c r="G98" s="15" t="s">
        <v>375</v>
      </c>
      <c r="H98" s="16" t="s">
        <v>52</v>
      </c>
      <c r="I98" s="17" t="s">
        <v>376</v>
      </c>
      <c r="J98" s="16" t="s">
        <v>52</v>
      </c>
      <c r="K98" s="17" t="s">
        <v>377</v>
      </c>
      <c r="L98" s="16"/>
      <c r="M98" s="17"/>
      <c r="N98" s="16" t="s">
        <v>93</v>
      </c>
      <c r="O98" s="17" t="s">
        <v>378</v>
      </c>
      <c r="P98" s="16"/>
      <c r="Q98" s="17"/>
      <c r="R98" s="16" t="s">
        <v>187</v>
      </c>
      <c r="S98" s="17" t="s">
        <v>379</v>
      </c>
      <c r="T98" s="18" t="n">
        <f>23.06</f>
        <v>23.06</v>
      </c>
      <c r="U98" s="19" t="n">
        <f>62</f>
        <v>62.0</v>
      </c>
      <c r="V98" s="19"/>
      <c r="W98" s="23"/>
      <c r="X98" s="19" t="n">
        <f>14040000</f>
        <v>1.404E7</v>
      </c>
      <c r="Y98" s="19"/>
      <c r="Z98" s="23"/>
      <c r="AA98" s="16" t="s">
        <v>168</v>
      </c>
      <c r="AB98" s="20" t="n">
        <f>169</f>
        <v>169.0</v>
      </c>
      <c r="AC98" s="21" t="n">
        <f>7</f>
        <v>7.0</v>
      </c>
    </row>
    <row r="99">
      <c r="A99" s="13" t="s">
        <v>46</v>
      </c>
      <c r="B99" s="14" t="s">
        <v>372</v>
      </c>
      <c r="C99" s="14" t="s">
        <v>373</v>
      </c>
      <c r="D99" s="22"/>
      <c r="E99" s="14" t="s">
        <v>169</v>
      </c>
      <c r="F99" s="15" t="s">
        <v>380</v>
      </c>
      <c r="G99" s="15" t="s">
        <v>381</v>
      </c>
      <c r="H99" s="16" t="s">
        <v>52</v>
      </c>
      <c r="I99" s="17" t="s">
        <v>377</v>
      </c>
      <c r="J99" s="16" t="s">
        <v>52</v>
      </c>
      <c r="K99" s="17" t="s">
        <v>382</v>
      </c>
      <c r="L99" s="16"/>
      <c r="M99" s="17"/>
      <c r="N99" s="16" t="s">
        <v>59</v>
      </c>
      <c r="O99" s="17" t="s">
        <v>383</v>
      </c>
      <c r="P99" s="16"/>
      <c r="Q99" s="17"/>
      <c r="R99" s="16" t="s">
        <v>59</v>
      </c>
      <c r="S99" s="17" t="s">
        <v>384</v>
      </c>
      <c r="T99" s="18" t="n">
        <f>22.11</f>
        <v>22.11</v>
      </c>
      <c r="U99" s="19" t="n">
        <f>271</f>
        <v>271.0</v>
      </c>
      <c r="V99" s="19"/>
      <c r="W99" s="23"/>
      <c r="X99" s="19" t="n">
        <f>58935500</f>
        <v>5.89355E7</v>
      </c>
      <c r="Y99" s="19"/>
      <c r="Z99" s="23"/>
      <c r="AA99" s="16"/>
      <c r="AB99" s="20" t="n">
        <f>183</f>
        <v>183.0</v>
      </c>
      <c r="AC99" s="21" t="n">
        <f>20</f>
        <v>20.0</v>
      </c>
    </row>
    <row r="100">
      <c r="A100" s="13" t="s">
        <v>46</v>
      </c>
      <c r="B100" s="14" t="s">
        <v>372</v>
      </c>
      <c r="C100" s="14" t="s">
        <v>373</v>
      </c>
      <c r="D100" s="22"/>
      <c r="E100" s="14" t="s">
        <v>49</v>
      </c>
      <c r="F100" s="15" t="s">
        <v>385</v>
      </c>
      <c r="G100" s="15" t="s">
        <v>386</v>
      </c>
      <c r="H100" s="16" t="s">
        <v>52</v>
      </c>
      <c r="I100" s="17" t="s">
        <v>387</v>
      </c>
      <c r="J100" s="16" t="s">
        <v>52</v>
      </c>
      <c r="K100" s="17" t="s">
        <v>387</v>
      </c>
      <c r="L100" s="16"/>
      <c r="M100" s="17"/>
      <c r="N100" s="16" t="s">
        <v>59</v>
      </c>
      <c r="O100" s="17" t="s">
        <v>388</v>
      </c>
      <c r="P100" s="16"/>
      <c r="Q100" s="17"/>
      <c r="R100" s="16" t="s">
        <v>59</v>
      </c>
      <c r="S100" s="17" t="s">
        <v>389</v>
      </c>
      <c r="T100" s="18" t="n">
        <f>22.23</f>
        <v>22.23</v>
      </c>
      <c r="U100" s="19" t="n">
        <f>224</f>
        <v>224.0</v>
      </c>
      <c r="V100" s="19"/>
      <c r="W100" s="23"/>
      <c r="X100" s="19" t="n">
        <f>48577000</f>
        <v>4.8577E7</v>
      </c>
      <c r="Y100" s="19"/>
      <c r="Z100" s="23"/>
      <c r="AA100" s="16"/>
      <c r="AB100" s="20" t="n">
        <f>210</f>
        <v>210.0</v>
      </c>
      <c r="AC100" s="21" t="n">
        <f>17</f>
        <v>17.0</v>
      </c>
    </row>
    <row r="101">
      <c r="A101" s="13" t="s">
        <v>46</v>
      </c>
      <c r="B101" s="14" t="s">
        <v>372</v>
      </c>
      <c r="C101" s="14" t="s">
        <v>373</v>
      </c>
      <c r="D101" s="22"/>
      <c r="E101" s="14" t="s">
        <v>179</v>
      </c>
      <c r="F101" s="15" t="s">
        <v>390</v>
      </c>
      <c r="G101" s="15" t="s">
        <v>391</v>
      </c>
      <c r="H101" s="16" t="s">
        <v>93</v>
      </c>
      <c r="I101" s="17" t="s">
        <v>392</v>
      </c>
      <c r="J101" s="16" t="s">
        <v>93</v>
      </c>
      <c r="K101" s="17" t="s">
        <v>392</v>
      </c>
      <c r="L101" s="16"/>
      <c r="M101" s="17"/>
      <c r="N101" s="16" t="s">
        <v>59</v>
      </c>
      <c r="O101" s="17" t="s">
        <v>393</v>
      </c>
      <c r="P101" s="16"/>
      <c r="Q101" s="17"/>
      <c r="R101" s="16" t="s">
        <v>59</v>
      </c>
      <c r="S101" s="17" t="s">
        <v>393</v>
      </c>
      <c r="T101" s="18" t="n">
        <f>23.27</f>
        <v>23.27</v>
      </c>
      <c r="U101" s="19" t="n">
        <f>16</f>
        <v>16.0</v>
      </c>
      <c r="V101" s="19"/>
      <c r="W101" s="23"/>
      <c r="X101" s="19" t="n">
        <f>3704000</f>
        <v>3704000.0</v>
      </c>
      <c r="Y101" s="19"/>
      <c r="Z101" s="23"/>
      <c r="AA101" s="16"/>
      <c r="AB101" s="20" t="n">
        <f>14</f>
        <v>14.0</v>
      </c>
      <c r="AC101" s="21" t="n">
        <f>6</f>
        <v>6.0</v>
      </c>
    </row>
    <row r="102">
      <c r="A102" s="13" t="s">
        <v>46</v>
      </c>
      <c r="B102" s="14" t="s">
        <v>372</v>
      </c>
      <c r="C102" s="14" t="s">
        <v>373</v>
      </c>
      <c r="D102" s="22"/>
      <c r="E102" s="14" t="s">
        <v>190</v>
      </c>
      <c r="F102" s="15" t="s">
        <v>394</v>
      </c>
      <c r="G102" s="15" t="s">
        <v>395</v>
      </c>
      <c r="H102" s="16"/>
      <c r="I102" s="17" t="s">
        <v>108</v>
      </c>
      <c r="J102" s="16"/>
      <c r="K102" s="17" t="s">
        <v>108</v>
      </c>
      <c r="L102" s="16"/>
      <c r="M102" s="17"/>
      <c r="N102" s="16"/>
      <c r="O102" s="17" t="s">
        <v>108</v>
      </c>
      <c r="P102" s="16"/>
      <c r="Q102" s="17"/>
      <c r="R102" s="16"/>
      <c r="S102" s="17" t="s">
        <v>108</v>
      </c>
      <c r="T102" s="18" t="n">
        <f>22.46</f>
        <v>22.46</v>
      </c>
      <c r="U102" s="19" t="str">
        <f>"－"</f>
        <v>－</v>
      </c>
      <c r="V102" s="19"/>
      <c r="W102" s="23"/>
      <c r="X102" s="19" t="str">
        <f>"－"</f>
        <v>－</v>
      </c>
      <c r="Y102" s="19"/>
      <c r="Z102" s="23"/>
      <c r="AA102" s="16"/>
      <c r="AB102" s="20" t="n">
        <f>1</f>
        <v>1.0</v>
      </c>
      <c r="AC102" s="21" t="str">
        <f>"－"</f>
        <v>－</v>
      </c>
    </row>
    <row r="103">
      <c r="A103" s="13" t="s">
        <v>46</v>
      </c>
      <c r="B103" s="14" t="s">
        <v>372</v>
      </c>
      <c r="C103" s="14" t="s">
        <v>373</v>
      </c>
      <c r="D103" s="22"/>
      <c r="E103" s="14" t="s">
        <v>61</v>
      </c>
      <c r="F103" s="15" t="s">
        <v>396</v>
      </c>
      <c r="G103" s="15" t="s">
        <v>397</v>
      </c>
      <c r="H103" s="16"/>
      <c r="I103" s="17" t="s">
        <v>108</v>
      </c>
      <c r="J103" s="16"/>
      <c r="K103" s="17" t="s">
        <v>108</v>
      </c>
      <c r="L103" s="16"/>
      <c r="M103" s="17"/>
      <c r="N103" s="16"/>
      <c r="O103" s="17" t="s">
        <v>108</v>
      </c>
      <c r="P103" s="16"/>
      <c r="Q103" s="17"/>
      <c r="R103" s="16"/>
      <c r="S103" s="17" t="s">
        <v>108</v>
      </c>
      <c r="T103" s="18" t="n">
        <f>22.43</f>
        <v>22.43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372</v>
      </c>
      <c r="C104" s="14" t="s">
        <v>373</v>
      </c>
      <c r="D104" s="22"/>
      <c r="E104" s="14" t="s">
        <v>398</v>
      </c>
      <c r="F104" s="15" t="s">
        <v>399</v>
      </c>
      <c r="G104" s="15" t="s">
        <v>400</v>
      </c>
      <c r="H104" s="16"/>
      <c r="I104" s="17" t="s">
        <v>108</v>
      </c>
      <c r="J104" s="16"/>
      <c r="K104" s="17" t="s">
        <v>108</v>
      </c>
      <c r="L104" s="16"/>
      <c r="M104" s="17"/>
      <c r="N104" s="16"/>
      <c r="O104" s="17" t="s">
        <v>108</v>
      </c>
      <c r="P104" s="16"/>
      <c r="Q104" s="17"/>
      <c r="R104" s="16"/>
      <c r="S104" s="17" t="s">
        <v>108</v>
      </c>
      <c r="T104" s="18" t="n">
        <f>22.61</f>
        <v>22.61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372</v>
      </c>
      <c r="C105" s="14" t="s">
        <v>373</v>
      </c>
      <c r="D105" s="22"/>
      <c r="E105" s="14" t="s">
        <v>401</v>
      </c>
      <c r="F105" s="15" t="s">
        <v>402</v>
      </c>
      <c r="G105" s="15" t="s">
        <v>403</v>
      </c>
      <c r="H105" s="16"/>
      <c r="I105" s="17" t="s">
        <v>108</v>
      </c>
      <c r="J105" s="16"/>
      <c r="K105" s="17" t="s">
        <v>108</v>
      </c>
      <c r="L105" s="16"/>
      <c r="M105" s="17"/>
      <c r="N105" s="16"/>
      <c r="O105" s="17" t="s">
        <v>108</v>
      </c>
      <c r="P105" s="16"/>
      <c r="Q105" s="17"/>
      <c r="R105" s="16"/>
      <c r="S105" s="17" t="s">
        <v>108</v>
      </c>
      <c r="T105" s="18" t="n">
        <f>22.59</f>
        <v>22.59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372</v>
      </c>
      <c r="C106" s="14" t="s">
        <v>373</v>
      </c>
      <c r="D106" s="22"/>
      <c r="E106" s="14" t="s">
        <v>71</v>
      </c>
      <c r="F106" s="15" t="s">
        <v>404</v>
      </c>
      <c r="G106" s="15" t="s">
        <v>339</v>
      </c>
      <c r="H106" s="16"/>
      <c r="I106" s="17" t="s">
        <v>108</v>
      </c>
      <c r="J106" s="16"/>
      <c r="K106" s="17" t="s">
        <v>108</v>
      </c>
      <c r="L106" s="16"/>
      <c r="M106" s="17"/>
      <c r="N106" s="16"/>
      <c r="O106" s="17" t="s">
        <v>108</v>
      </c>
      <c r="P106" s="16"/>
      <c r="Q106" s="17"/>
      <c r="R106" s="16"/>
      <c r="S106" s="17" t="s">
        <v>108</v>
      </c>
      <c r="T106" s="18" t="n">
        <f>22.64</f>
        <v>22.64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