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<sst xmlns="http://schemas.openxmlformats.org/spreadsheetml/2006/main" count="1525" uniqueCount="456">
  <si>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</si>
  <si>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</si>
  <si>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</si>
  <si>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</si>
  <si>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</si>
  <si>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</si>
  <si>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</si>
  <si>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</si>
  <si>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</si>
  <si>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</si>
  <si>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</si>
  <si>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</si>
  <si>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</si>
  <si>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</si>
  <si>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</si>
  <si>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</si>
  <si>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</si>
  <si>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</si>
  <si>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</si>
  <si>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</si>
  <si>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</si>
  <si>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</si>
  <si>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</si>
  <si>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</si>
  <si>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</si>
  <si>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</si>
  <si>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</si>
  <si>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</si>
  <si>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</si>
  <si>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</si>
  <si>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</si>
  <si>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</si>
  <si>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</si>
  <si>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</si>
  <si>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</si>
  <si>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</si>
  <si>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</si>
  <si>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</si>
  <si>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</si>
  <si>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</si>
  <si>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</si>
  <si>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</si>
  <si>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</si>
  <si>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</si>
  <si>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</si>
  <si>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</si>
  <si>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2022/09</t>
  </si>
  <si>
    <t>日経225先物</t>
  </si>
  <si>
    <t>Nikkei 225 Futures</t>
  </si>
  <si>
    <t>2021/03/12</t>
  </si>
  <si>
    <t>2022/09/08</t>
  </si>
  <si>
    <t>01</t>
  </si>
  <si>
    <t>28,070</t>
  </si>
  <si>
    <t>28,080</t>
  </si>
  <si>
    <t>28,125.0000</t>
  </si>
  <si>
    <t>07</t>
  </si>
  <si>
    <t>27,260</t>
  </si>
  <si>
    <t>27,269.9000</t>
  </si>
  <si>
    <t>08</t>
  </si>
  <si>
    <t>28,030</t>
  </si>
  <si>
    <t>*</t>
  </si>
  <si>
    <t>2022/12</t>
  </si>
  <si>
    <t>2017/12/08</t>
  </si>
  <si>
    <t>2022/12/08</t>
  </si>
  <si>
    <t>27,860</t>
  </si>
  <si>
    <t>14</t>
  </si>
  <si>
    <t>28,470</t>
  </si>
  <si>
    <t>28,460.0000</t>
  </si>
  <si>
    <t>28</t>
  </si>
  <si>
    <t>25,680</t>
  </si>
  <si>
    <t>29</t>
  </si>
  <si>
    <t>24,600.0000</t>
  </si>
  <si>
    <t>30</t>
  </si>
  <si>
    <t>26,010</t>
  </si>
  <si>
    <t>2023/03</t>
  </si>
  <si>
    <t>2021/09/10</t>
  </si>
  <si>
    <t>2023/03/09</t>
  </si>
  <si>
    <t>27,670</t>
  </si>
  <si>
    <t>28,380</t>
  </si>
  <si>
    <t>13</t>
  </si>
  <si>
    <t>28,350.0000</t>
  </si>
  <si>
    <t>25,620</t>
  </si>
  <si>
    <t>25,640.0000</t>
  </si>
  <si>
    <t>25,940</t>
  </si>
  <si>
    <t>2023/06</t>
  </si>
  <si>
    <t>2018/06/08</t>
  </si>
  <si>
    <t>2023/06/08</t>
  </si>
  <si>
    <t>27,270</t>
  </si>
  <si>
    <t>28,074.5000</t>
  </si>
  <si>
    <t>25,450</t>
  </si>
  <si>
    <t>25,600.0000</t>
  </si>
  <si>
    <t>25,630</t>
  </si>
  <si>
    <t>2023/09</t>
  </si>
  <si>
    <t>2022/03/11</t>
  </si>
  <si>
    <t>2023/09/07</t>
  </si>
  <si>
    <t>27,030</t>
  </si>
  <si>
    <t>12</t>
  </si>
  <si>
    <t>27,930</t>
  </si>
  <si>
    <t>27,436.0000</t>
  </si>
  <si>
    <t>25,370</t>
  </si>
  <si>
    <t>24,247.0000</t>
  </si>
  <si>
    <t>25,840</t>
  </si>
  <si>
    <t>2023/12</t>
  </si>
  <si>
    <t>2018/07/17</t>
  </si>
  <si>
    <t>2023/12/07</t>
  </si>
  <si>
    <t>－</t>
  </si>
  <si>
    <t>27,804.0000</t>
  </si>
  <si>
    <t>25,298.0000</t>
  </si>
  <si>
    <t>2024/03</t>
  </si>
  <si>
    <t>2022/09/09</t>
  </si>
  <si>
    <t>2024/03/07</t>
  </si>
  <si>
    <t>09</t>
  </si>
  <si>
    <t>27,180</t>
  </si>
  <si>
    <t>27,760</t>
  </si>
  <si>
    <t>27</t>
  </si>
  <si>
    <t>25,670</t>
  </si>
  <si>
    <t>2024/06</t>
  </si>
  <si>
    <t>2024/06/13</t>
  </si>
  <si>
    <t>25,490</t>
  </si>
  <si>
    <t>27,095.0000</t>
  </si>
  <si>
    <t>25,015.0000</t>
  </si>
  <si>
    <t>2024/12</t>
  </si>
  <si>
    <t>2024/12/12</t>
  </si>
  <si>
    <t>06</t>
  </si>
  <si>
    <t>26,400</t>
  </si>
  <si>
    <t>27,130</t>
  </si>
  <si>
    <t>02</t>
  </si>
  <si>
    <t>27,118.0000</t>
  </si>
  <si>
    <t>26</t>
  </si>
  <si>
    <t>25,300</t>
  </si>
  <si>
    <t>26,150.0000</t>
  </si>
  <si>
    <t>25,400</t>
  </si>
  <si>
    <t>2025/06</t>
  </si>
  <si>
    <t>2025/06/12</t>
  </si>
  <si>
    <t>26,600.0000</t>
  </si>
  <si>
    <t>2025/12</t>
  </si>
  <si>
    <t>2025/12/11</t>
  </si>
  <si>
    <t>25,520</t>
  </si>
  <si>
    <t>15</t>
  </si>
  <si>
    <t>26,095.0000</t>
  </si>
  <si>
    <t>24,760</t>
  </si>
  <si>
    <t>24,890.0000</t>
  </si>
  <si>
    <t>2026/06</t>
  </si>
  <si>
    <t>2026/06/11</t>
  </si>
  <si>
    <t>25,540</t>
  </si>
  <si>
    <t>05</t>
  </si>
  <si>
    <t>25,640</t>
  </si>
  <si>
    <t>2026/12</t>
  </si>
  <si>
    <t>2018/12/14</t>
  </si>
  <si>
    <t>2026/12/10</t>
  </si>
  <si>
    <t>25,260.0000</t>
  </si>
  <si>
    <t>2027/06</t>
  </si>
  <si>
    <t>2019/06/14</t>
  </si>
  <si>
    <t>2027/06/10</t>
  </si>
  <si>
    <t>25,000</t>
  </si>
  <si>
    <t>26,040</t>
  </si>
  <si>
    <t>24,240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</si>
  <si>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</si>
  <si>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</si>
  <si>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</si>
  <si>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</si>
  <si>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</si>
  <si>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</si>
  <si>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</si>
  <si>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</si>
  <si>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</si>
  <si>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</si>
  <si>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</si>
  <si>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</si>
  <si>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</si>
  <si>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</si>
  <si>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</si>
  <si>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</si>
  <si>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</si>
  <si>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</si>
  <si>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日経225mini</t>
  </si>
  <si>
    <t>Nikkei 225 mini</t>
  </si>
  <si>
    <t>28,085</t>
  </si>
  <si>
    <t>28,219.4400</t>
  </si>
  <si>
    <t>27,260.0000</t>
  </si>
  <si>
    <t>28,040</t>
  </si>
  <si>
    <t>2022/10</t>
  </si>
  <si>
    <t>2022/05/13</t>
  </si>
  <si>
    <t>2022/10/13</t>
  </si>
  <si>
    <t>25,690</t>
  </si>
  <si>
    <t>25,604.2500</t>
  </si>
  <si>
    <t>2022/11</t>
  </si>
  <si>
    <t>2022/07/08</t>
  </si>
  <si>
    <t>2022/11/10</t>
  </si>
  <si>
    <t>27,855</t>
  </si>
  <si>
    <t>28,480</t>
  </si>
  <si>
    <t>25,685</t>
  </si>
  <si>
    <t>25,695.0000</t>
  </si>
  <si>
    <t>26,025</t>
  </si>
  <si>
    <t>27,845</t>
  </si>
  <si>
    <t>28,460</t>
  </si>
  <si>
    <t>25,680.0000</t>
  </si>
  <si>
    <t>26,005</t>
  </si>
  <si>
    <t>2023/01</t>
  </si>
  <si>
    <t>2022/08/12</t>
  </si>
  <si>
    <t>2023/01/12</t>
  </si>
  <si>
    <t>27,695</t>
  </si>
  <si>
    <t>28,390</t>
  </si>
  <si>
    <t>27,032.5000</t>
  </si>
  <si>
    <t>26,310.0000</t>
  </si>
  <si>
    <t>25,995</t>
  </si>
  <si>
    <t>27,755</t>
  </si>
  <si>
    <t>28,385</t>
  </si>
  <si>
    <t>26,140.0000</t>
  </si>
  <si>
    <t>25,615</t>
  </si>
  <si>
    <t>25,935</t>
  </si>
  <si>
    <t>27,470</t>
  </si>
  <si>
    <t>28,105</t>
  </si>
  <si>
    <t>25,390</t>
  </si>
  <si>
    <t>25,695</t>
  </si>
  <si>
    <t>27,370</t>
  </si>
  <si>
    <t>28,055</t>
  </si>
  <si>
    <t>25,365</t>
  </si>
  <si>
    <t>25,610</t>
  </si>
  <si>
    <t>27,205</t>
  </si>
  <si>
    <t>27,820</t>
  </si>
  <si>
    <t>25,150</t>
  </si>
  <si>
    <t>25,465</t>
  </si>
  <si>
    <t>27,835</t>
  </si>
  <si>
    <t>25,080</t>
  </si>
  <si>
    <t>26,545</t>
  </si>
  <si>
    <t>27,485</t>
  </si>
  <si>
    <t>25,125</t>
  </si>
  <si>
    <t>26,665</t>
  </si>
  <si>
    <t>27,320</t>
  </si>
  <si>
    <t>24,700</t>
  </si>
  <si>
    <t>24,940</t>
  </si>
  <si>
    <t>26,465</t>
  </si>
  <si>
    <t>26,990</t>
  </si>
  <si>
    <t>26,300</t>
  </si>
  <si>
    <t>26,530</t>
  </si>
  <si>
    <t>24,405</t>
  </si>
  <si>
    <t>24,900</t>
  </si>
  <si>
    <t>25,595</t>
  </si>
  <si>
    <t>26,410</t>
  </si>
  <si>
    <t>24,360</t>
  </si>
  <si>
    <t>25,435</t>
  </si>
  <si>
    <t>26,395</t>
  </si>
  <si>
    <t>24,000</t>
  </si>
  <si>
    <t>24,175</t>
  </si>
  <si>
    <t>25,230</t>
  </si>
  <si>
    <t>26,030</t>
  </si>
  <si>
    <t>23,700</t>
  </si>
  <si>
    <t>TOPIX先物</t>
  </si>
  <si>
    <t>TOPIX Futures</t>
  </si>
  <si>
    <t>1,959.5</t>
  </si>
  <si>
    <t>1,961.0</t>
  </si>
  <si>
    <t>1,966.0000</t>
  </si>
  <si>
    <t>1,906.0</t>
  </si>
  <si>
    <t>1,895.5000</t>
  </si>
  <si>
    <t>1,956.0</t>
  </si>
  <si>
    <t>1,936.0</t>
  </si>
  <si>
    <t>1,970.0</t>
  </si>
  <si>
    <t>1,984.9700</t>
  </si>
  <si>
    <t>1,815.0</t>
  </si>
  <si>
    <t>1,815.5000</t>
  </si>
  <si>
    <t>1,842.5</t>
  </si>
  <si>
    <t>1,963.0</t>
  </si>
  <si>
    <t>1,826.0</t>
  </si>
  <si>
    <t>1,862.0</t>
  </si>
  <si>
    <t>20</t>
  </si>
  <si>
    <t>1,928.0000</t>
  </si>
  <si>
    <t>1,898.0000</t>
  </si>
  <si>
    <t>ミニTOPIX先物</t>
  </si>
  <si>
    <t>mini-TOPIX Futures</t>
  </si>
  <si>
    <t>1,959.50</t>
  </si>
  <si>
    <t>1,961.00</t>
  </si>
  <si>
    <t>1,960.2500</t>
  </si>
  <si>
    <t>1,905.50</t>
  </si>
  <si>
    <t>1,905.5000</t>
  </si>
  <si>
    <t>1,956.25</t>
  </si>
  <si>
    <t>1,940.25</t>
  </si>
  <si>
    <t>1,971.00</t>
  </si>
  <si>
    <t>1,971.5000</t>
  </si>
  <si>
    <t>1,815.00</t>
  </si>
  <si>
    <t>1,842.00</t>
  </si>
  <si>
    <t>1,882.75</t>
  </si>
  <si>
    <t>16</t>
  </si>
  <si>
    <t>1,988.00</t>
  </si>
  <si>
    <t>1,819.25</t>
  </si>
  <si>
    <t>1,835.25</t>
  </si>
  <si>
    <t>JPX日経インデックス400先物</t>
  </si>
  <si>
    <t>JPX-Nikkei Index 400 Futures</t>
  </si>
  <si>
    <t>17,645</t>
  </si>
  <si>
    <t>17,670</t>
  </si>
  <si>
    <t>17,665.0000</t>
  </si>
  <si>
    <t>17,200</t>
  </si>
  <si>
    <t>17,205.5000</t>
  </si>
  <si>
    <t>17,650</t>
  </si>
  <si>
    <t>17,220</t>
  </si>
  <si>
    <t>17,760</t>
  </si>
  <si>
    <t>17,735.0000</t>
  </si>
  <si>
    <t>16,300</t>
  </si>
  <si>
    <t>16,300.0000</t>
  </si>
  <si>
    <t>16,535</t>
  </si>
  <si>
    <t>TOPIX Core30先物</t>
  </si>
  <si>
    <t>TOPIX Core30 Futures</t>
  </si>
  <si>
    <t>925.5</t>
  </si>
  <si>
    <t>942.0000</t>
  </si>
  <si>
    <t>923.5</t>
  </si>
  <si>
    <t>951.5</t>
  </si>
  <si>
    <t>931.7000</t>
  </si>
  <si>
    <t>884.5700</t>
  </si>
  <si>
    <t>東証銀行業株価指数先物</t>
  </si>
  <si>
    <t>TOPIX Banks Index Futures</t>
  </si>
  <si>
    <t>161.7200</t>
  </si>
  <si>
    <t>158.2300</t>
  </si>
  <si>
    <t>159.5</t>
  </si>
  <si>
    <t>162.2289</t>
  </si>
  <si>
    <t>156.5</t>
  </si>
  <si>
    <t>155.7000</t>
  </si>
  <si>
    <t>東証REIT指数先物</t>
  </si>
  <si>
    <t>TSE REIT Index Futures</t>
  </si>
  <si>
    <t>2,028.0</t>
  </si>
  <si>
    <t>2,029.0</t>
  </si>
  <si>
    <t>2,036.0000</t>
  </si>
  <si>
    <t>2,003.0</t>
  </si>
  <si>
    <t>2,009.0900</t>
  </si>
  <si>
    <t>2,020.0</t>
  </si>
  <si>
    <t>1,998.5</t>
  </si>
  <si>
    <t>2,080.0</t>
  </si>
  <si>
    <t>2,024.4900</t>
  </si>
  <si>
    <t>1,897.5</t>
  </si>
  <si>
    <t>1,903.3300</t>
  </si>
  <si>
    <t>1,941.0</t>
  </si>
  <si>
    <t>RNプライム指数先物</t>
  </si>
  <si>
    <t>RN Prime Index Futures</t>
  </si>
  <si>
    <t>東証マザーズ指数先物</t>
  </si>
  <si>
    <t>TSE Mothers Index Futures</t>
  </si>
  <si>
    <t>739.0</t>
  </si>
  <si>
    <t>745.0</t>
  </si>
  <si>
    <t>745.0000</t>
  </si>
  <si>
    <t>707.0</t>
  </si>
  <si>
    <t>707.0000</t>
  </si>
  <si>
    <t>721.0</t>
  </si>
  <si>
    <t>731.0</t>
  </si>
  <si>
    <t>756.0</t>
  </si>
  <si>
    <t>755.1300</t>
  </si>
  <si>
    <t>678.0</t>
  </si>
  <si>
    <t>679.0000</t>
  </si>
  <si>
    <t>693.0</t>
  </si>
  <si>
    <t>702.0</t>
  </si>
  <si>
    <t>746.0</t>
  </si>
  <si>
    <t>674.0</t>
  </si>
  <si>
    <t>685.0</t>
  </si>
  <si>
    <t>710.0</t>
  </si>
  <si>
    <t>675.0</t>
  </si>
  <si>
    <t>NYダウ先物</t>
  </si>
  <si>
    <t>DJIA Futures</t>
  </si>
  <si>
    <t>2021/09/21</t>
  </si>
  <si>
    <t>2022/09/16</t>
  </si>
  <si>
    <t>31,900</t>
  </si>
  <si>
    <t>32,650</t>
  </si>
  <si>
    <t>32,580.0000</t>
  </si>
  <si>
    <t>30,751</t>
  </si>
  <si>
    <t>30,794.0000</t>
  </si>
  <si>
    <t>30,755</t>
  </si>
  <si>
    <t>2021/12/20</t>
  </si>
  <si>
    <t>2022/12/16</t>
  </si>
  <si>
    <t>31,661</t>
  </si>
  <si>
    <t>32,690</t>
  </si>
  <si>
    <t>31,120.0000</t>
  </si>
  <si>
    <t>28,852</t>
  </si>
  <si>
    <t>29,089.0000</t>
  </si>
  <si>
    <t>29,270</t>
  </si>
  <si>
    <t>2022/03/22</t>
  </si>
  <si>
    <t>2023/03/17</t>
  </si>
  <si>
    <t>31,000</t>
  </si>
  <si>
    <t>29,300</t>
  </si>
  <si>
    <t>29,555</t>
  </si>
  <si>
    <t>2022/06/20</t>
  </si>
  <si>
    <t>2023/06/16</t>
  </si>
  <si>
    <t>2022/09/20</t>
  </si>
  <si>
    <t>2023/09/15</t>
  </si>
  <si>
    <t>台湾加権指数先物</t>
  </si>
  <si>
    <t>TAIEX Futures</t>
  </si>
  <si>
    <t>2021/10/20</t>
  </si>
  <si>
    <t>2022/08/17</t>
  </si>
  <si>
    <t>2022/10/18</t>
  </si>
  <si>
    <t>2022/09/21</t>
  </si>
  <si>
    <t>2022/11/15</t>
  </si>
  <si>
    <t>2022/01/19</t>
  </si>
  <si>
    <t>2022/12/20</t>
  </si>
  <si>
    <t>2022/04/20</t>
  </si>
  <si>
    <t>2023/03/14</t>
  </si>
  <si>
    <t>2022/07/20</t>
  </si>
  <si>
    <t>2023/06/20</t>
  </si>
  <si>
    <t>FTSE中国50指数先物</t>
  </si>
  <si>
    <t>FTSE China 50 Index Futures</t>
  </si>
  <si>
    <t>2022/01/31</t>
  </si>
  <si>
    <t>2022/09/29</t>
  </si>
  <si>
    <t>2022/08/31</t>
  </si>
  <si>
    <t>2022/10/28</t>
  </si>
  <si>
    <t>2022/09/30</t>
  </si>
  <si>
    <t>2022/11/29</t>
  </si>
  <si>
    <t>2022/05/02</t>
  </si>
  <si>
    <t>2022/12/29</t>
  </si>
  <si>
    <t>2022/07/29</t>
  </si>
  <si>
    <t>2023/03/30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</si>
  <si>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</si>
  <si>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</si>
  <si>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</si>
  <si>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</si>
  <si>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</si>
  <si>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</si>
  <si>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</si>
  <si>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</si>
  <si>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</si>
  <si>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</si>
  <si>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</si>
  <si>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</si>
  <si>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</si>
  <si>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</si>
  <si>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</si>
  <si>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</si>
  <si>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</si>
  <si>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</si>
  <si>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</si>
  <si>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</si>
  <si>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2022/01/11</t>
  </si>
  <si>
    <t>2022/09/13</t>
  </si>
  <si>
    <t>20.95</t>
  </si>
  <si>
    <t>21.10</t>
  </si>
  <si>
    <t>18.50</t>
  </si>
  <si>
    <t>2022/02/09</t>
  </si>
  <si>
    <t>2022/10/11</t>
  </si>
  <si>
    <t>22.20</t>
  </si>
  <si>
    <t>25.50</t>
  </si>
  <si>
    <t>20.35</t>
  </si>
  <si>
    <t>25.10</t>
  </si>
  <si>
    <t>2022/03/09</t>
  </si>
  <si>
    <t>2022/11/08</t>
  </si>
  <si>
    <t>22.65</t>
  </si>
  <si>
    <t>24.50</t>
  </si>
  <si>
    <t>21.40</t>
  </si>
  <si>
    <t>24.20</t>
  </si>
  <si>
    <t>2022/04/13</t>
  </si>
  <si>
    <t>2022/12/13</t>
  </si>
  <si>
    <t>23.90</t>
  </si>
  <si>
    <t>2022/05/11</t>
  </si>
  <si>
    <t>2023/01/10</t>
  </si>
  <si>
    <t>2023/02</t>
  </si>
  <si>
    <t>2022/06/08</t>
  </si>
  <si>
    <t>2023/02/07</t>
  </si>
  <si>
    <t>2022/07/13</t>
  </si>
  <si>
    <t>2023/04</t>
  </si>
  <si>
    <t>2022/08/10</t>
  </si>
  <si>
    <t>2023/04/11</t>
  </si>
  <si>
    <t>2023/05</t>
  </si>
  <si>
    <t>2022/09/14</t>
  </si>
  <si>
    <t>2023/05/09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</si>
</sst>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51</v>
      </c>
      <c r="K7" s="17" t="s">
        <v>53</v>
      </c>
      <c r="L7" s="16" t="s">
        <v>51</v>
      </c>
      <c r="M7" s="17" t="s">
        <v>54</v>
      </c>
      <c r="N7" s="16" t="s">
        <v>55</v>
      </c>
      <c r="O7" s="17" t="s">
        <v>56</v>
      </c>
      <c r="P7" s="16" t="s">
        <v>55</v>
      </c>
      <c r="Q7" s="17" t="s">
        <v>57</v>
      </c>
      <c r="R7" s="16" t="s">
        <v>58</v>
      </c>
      <c r="S7" s="17" t="s">
        <v>59</v>
      </c>
      <c r="T7" s="18" t="n">
        <f>27670</f>
        <v>27670.0</v>
      </c>
      <c r="U7" s="19" t="n">
        <f>639770</f>
        <v>639770.0</v>
      </c>
      <c r="V7" s="19" t="n">
        <v>211818.0</v>
      </c>
      <c r="W7" s="23" t="n">
        <v>149192.0</v>
      </c>
      <c r="X7" s="19" t="n">
        <f>17676515052120</f>
        <v>1.767651505212E13</v>
      </c>
      <c r="Y7" s="19" t="n">
        <v>5.84561936812E12</v>
      </c>
      <c r="Z7" s="23" t="n">
        <v>4.121682494E12</v>
      </c>
      <c r="AA7" s="16" t="s">
        <v>60</v>
      </c>
      <c r="AB7" s="20" t="n">
        <f>70228</f>
        <v>70228.0</v>
      </c>
      <c r="AC7" s="21" t="n">
        <f>6</f>
        <v>6.0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51</v>
      </c>
      <c r="I8" s="17" t="s">
        <v>64</v>
      </c>
      <c r="J8" s="16" t="s">
        <v>65</v>
      </c>
      <c r="K8" s="17" t="s">
        <v>66</v>
      </c>
      <c r="L8" s="16" t="s">
        <v>65</v>
      </c>
      <c r="M8" s="17" t="s">
        <v>67</v>
      </c>
      <c r="N8" s="16" t="s">
        <v>68</v>
      </c>
      <c r="O8" s="17" t="s">
        <v>69</v>
      </c>
      <c r="P8" s="16" t="s">
        <v>70</v>
      </c>
      <c r="Q8" s="17" t="s">
        <v>71</v>
      </c>
      <c r="R8" s="16" t="s">
        <v>72</v>
      </c>
      <c r="S8" s="17" t="s">
        <v>73</v>
      </c>
      <c r="T8" s="18" t="n">
        <f>27216</f>
        <v>27216.0</v>
      </c>
      <c r="U8" s="19" t="n">
        <f>1784986</f>
        <v>1784986.0</v>
      </c>
      <c r="V8" s="19" t="n">
        <v>466399.0</v>
      </c>
      <c r="W8" s="23" t="n">
        <v>149653.0</v>
      </c>
      <c r="X8" s="19" t="n">
        <f>48299575715047</f>
        <v>4.8299575715047E13</v>
      </c>
      <c r="Y8" s="19" t="n">
        <v>1.2631110536047E13</v>
      </c>
      <c r="Z8" s="23" t="n">
        <v>4.099709339E12</v>
      </c>
      <c r="AA8" s="16"/>
      <c r="AB8" s="20" t="n">
        <f>243876</f>
        <v>243876.0</v>
      </c>
      <c r="AC8" s="21" t="n">
        <f>20</f>
        <v>20.0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74</v>
      </c>
      <c r="F9" s="15" t="s">
        <v>75</v>
      </c>
      <c r="G9" s="15" t="s">
        <v>76</v>
      </c>
      <c r="H9" s="16" t="s">
        <v>51</v>
      </c>
      <c r="I9" s="17" t="s">
        <v>77</v>
      </c>
      <c r="J9" s="16" t="s">
        <v>65</v>
      </c>
      <c r="K9" s="17" t="s">
        <v>78</v>
      </c>
      <c r="L9" s="16" t="s">
        <v>79</v>
      </c>
      <c r="M9" s="17" t="s">
        <v>80</v>
      </c>
      <c r="N9" s="16" t="s">
        <v>68</v>
      </c>
      <c r="O9" s="17" t="s">
        <v>81</v>
      </c>
      <c r="P9" s="16" t="s">
        <v>68</v>
      </c>
      <c r="Q9" s="17" t="s">
        <v>82</v>
      </c>
      <c r="R9" s="16" t="s">
        <v>72</v>
      </c>
      <c r="S9" s="17" t="s">
        <v>83</v>
      </c>
      <c r="T9" s="18" t="n">
        <f>27152</f>
        <v>27152.0</v>
      </c>
      <c r="U9" s="19" t="n">
        <f>27294</f>
        <v>27294.0</v>
      </c>
      <c r="V9" s="19" t="n">
        <v>15211.0</v>
      </c>
      <c r="W9" s="23" t="n">
        <v>450.0</v>
      </c>
      <c r="X9" s="19" t="n">
        <f>730666874700</f>
        <v>7.306668747E11</v>
      </c>
      <c r="Y9" s="19" t="n">
        <v>4.045422507E11</v>
      </c>
      <c r="Z9" s="23" t="n">
        <v>1.2005514E10</v>
      </c>
      <c r="AA9" s="16"/>
      <c r="AB9" s="20" t="n">
        <f>19123</f>
        <v>19123.0</v>
      </c>
      <c r="AC9" s="21" t="n">
        <f>20</f>
        <v>20.0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84</v>
      </c>
      <c r="F10" s="15" t="s">
        <v>85</v>
      </c>
      <c r="G10" s="15" t="s">
        <v>86</v>
      </c>
      <c r="H10" s="16" t="s">
        <v>51</v>
      </c>
      <c r="I10" s="17" t="s">
        <v>87</v>
      </c>
      <c r="J10" s="16" t="s">
        <v>79</v>
      </c>
      <c r="K10" s="17" t="s">
        <v>59</v>
      </c>
      <c r="L10" s="16" t="s">
        <v>65</v>
      </c>
      <c r="M10" s="17" t="s">
        <v>88</v>
      </c>
      <c r="N10" s="16" t="s">
        <v>68</v>
      </c>
      <c r="O10" s="17" t="s">
        <v>89</v>
      </c>
      <c r="P10" s="16" t="s">
        <v>72</v>
      </c>
      <c r="Q10" s="17" t="s">
        <v>90</v>
      </c>
      <c r="R10" s="16" t="s">
        <v>72</v>
      </c>
      <c r="S10" s="17" t="s">
        <v>91</v>
      </c>
      <c r="T10" s="18" t="n">
        <f>26895</f>
        <v>26895.0</v>
      </c>
      <c r="U10" s="19" t="n">
        <f>5498</f>
        <v>5498.0</v>
      </c>
      <c r="V10" s="19" t="n">
        <v>5277.0</v>
      </c>
      <c r="W10" s="23" t="n">
        <v>62.0</v>
      </c>
      <c r="X10" s="19" t="n">
        <f>149483453000</f>
        <v>1.49483453E11</v>
      </c>
      <c r="Y10" s="19" t="n">
        <v>1.4355887E11</v>
      </c>
      <c r="Z10" s="23" t="n">
        <v>1.674333E9</v>
      </c>
      <c r="AA10" s="16"/>
      <c r="AB10" s="20" t="n">
        <f>9442</f>
        <v>9442.0</v>
      </c>
      <c r="AC10" s="21" t="n">
        <f>19</f>
        <v>19.0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92</v>
      </c>
      <c r="F11" s="15" t="s">
        <v>93</v>
      </c>
      <c r="G11" s="15" t="s">
        <v>94</v>
      </c>
      <c r="H11" s="16" t="s">
        <v>51</v>
      </c>
      <c r="I11" s="17" t="s">
        <v>95</v>
      </c>
      <c r="J11" s="16" t="s">
        <v>96</v>
      </c>
      <c r="K11" s="17" t="s">
        <v>97</v>
      </c>
      <c r="L11" s="16" t="s">
        <v>51</v>
      </c>
      <c r="M11" s="17" t="s">
        <v>98</v>
      </c>
      <c r="N11" s="16" t="s">
        <v>68</v>
      </c>
      <c r="O11" s="17" t="s">
        <v>99</v>
      </c>
      <c r="P11" s="16" t="s">
        <v>70</v>
      </c>
      <c r="Q11" s="17" t="s">
        <v>100</v>
      </c>
      <c r="R11" s="16" t="s">
        <v>72</v>
      </c>
      <c r="S11" s="17" t="s">
        <v>101</v>
      </c>
      <c r="T11" s="18" t="n">
        <f>26847</f>
        <v>26847.0</v>
      </c>
      <c r="U11" s="19" t="n">
        <f>1650</f>
        <v>1650.0</v>
      </c>
      <c r="V11" s="19" t="n">
        <v>1600.0</v>
      </c>
      <c r="W11" s="23" t="n">
        <v>17.0</v>
      </c>
      <c r="X11" s="19" t="n">
        <f>42571135000</f>
        <v>4.2571135E10</v>
      </c>
      <c r="Y11" s="19" t="n">
        <v>4.12633E10</v>
      </c>
      <c r="Z11" s="23" t="n">
        <v>4.41445E8</v>
      </c>
      <c r="AA11" s="16"/>
      <c r="AB11" s="20" t="n">
        <f>2825</f>
        <v>2825.0</v>
      </c>
      <c r="AC11" s="21" t="n">
        <f>12</f>
        <v>12.0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102</v>
      </c>
      <c r="F12" s="15" t="s">
        <v>103</v>
      </c>
      <c r="G12" s="15" t="s">
        <v>104</v>
      </c>
      <c r="H12" s="16"/>
      <c r="I12" s="17" t="s">
        <v>105</v>
      </c>
      <c r="J12" s="16"/>
      <c r="K12" s="17" t="s">
        <v>105</v>
      </c>
      <c r="L12" s="16" t="s">
        <v>79</v>
      </c>
      <c r="M12" s="17" t="s">
        <v>106</v>
      </c>
      <c r="N12" s="16"/>
      <c r="O12" s="17" t="s">
        <v>105</v>
      </c>
      <c r="P12" s="16" t="s">
        <v>72</v>
      </c>
      <c r="Q12" s="17" t="s">
        <v>107</v>
      </c>
      <c r="R12" s="16"/>
      <c r="S12" s="17" t="s">
        <v>105</v>
      </c>
      <c r="T12" s="18" t="n">
        <f>26635</f>
        <v>26635.0</v>
      </c>
      <c r="U12" s="19" t="n">
        <f>7906</f>
        <v>7906.0</v>
      </c>
      <c r="V12" s="19" t="n">
        <v>7876.0</v>
      </c>
      <c r="W12" s="23" t="n">
        <v>30.0</v>
      </c>
      <c r="X12" s="19" t="n">
        <f>211434418000</f>
        <v>2.11434418E11</v>
      </c>
      <c r="Y12" s="19" t="n">
        <v>2.10612168E11</v>
      </c>
      <c r="Z12" s="23" t="n">
        <v>8.2225E8</v>
      </c>
      <c r="AA12" s="16"/>
      <c r="AB12" s="20" t="n">
        <f>20283</f>
        <v>20283.0</v>
      </c>
      <c r="AC12" s="21" t="n">
        <f>2</f>
        <v>2.0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108</v>
      </c>
      <c r="F13" s="15" t="s">
        <v>109</v>
      </c>
      <c r="G13" s="15" t="s">
        <v>110</v>
      </c>
      <c r="H13" s="16" t="s">
        <v>111</v>
      </c>
      <c r="I13" s="17" t="s">
        <v>112</v>
      </c>
      <c r="J13" s="16" t="s">
        <v>65</v>
      </c>
      <c r="K13" s="17" t="s">
        <v>113</v>
      </c>
      <c r="L13" s="16"/>
      <c r="M13" s="17"/>
      <c r="N13" s="16" t="s">
        <v>114</v>
      </c>
      <c r="O13" s="17" t="s">
        <v>91</v>
      </c>
      <c r="P13" s="16"/>
      <c r="Q13" s="17"/>
      <c r="R13" s="16" t="s">
        <v>72</v>
      </c>
      <c r="S13" s="17" t="s">
        <v>115</v>
      </c>
      <c r="T13" s="18" t="n">
        <f>26494.29</f>
        <v>26494.29</v>
      </c>
      <c r="U13" s="19" t="n">
        <f>36</f>
        <v>36.0</v>
      </c>
      <c r="V13" s="19"/>
      <c r="W13" s="23"/>
      <c r="X13" s="19" t="n">
        <f>962900000</f>
        <v>9.629E8</v>
      </c>
      <c r="Y13" s="19"/>
      <c r="Z13" s="23"/>
      <c r="AA13" s="16"/>
      <c r="AB13" s="20" t="n">
        <f>22</f>
        <v>22.0</v>
      </c>
      <c r="AC13" s="21" t="n">
        <f>11</f>
        <v>11.0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116</v>
      </c>
      <c r="F14" s="15" t="s">
        <v>103</v>
      </c>
      <c r="G14" s="15" t="s">
        <v>117</v>
      </c>
      <c r="H14" s="16" t="s">
        <v>68</v>
      </c>
      <c r="I14" s="17" t="s">
        <v>118</v>
      </c>
      <c r="J14" s="16" t="s">
        <v>68</v>
      </c>
      <c r="K14" s="17" t="s">
        <v>118</v>
      </c>
      <c r="L14" s="16" t="s">
        <v>111</v>
      </c>
      <c r="M14" s="17" t="s">
        <v>119</v>
      </c>
      <c r="N14" s="16" t="s">
        <v>68</v>
      </c>
      <c r="O14" s="17" t="s">
        <v>118</v>
      </c>
      <c r="P14" s="16" t="s">
        <v>68</v>
      </c>
      <c r="Q14" s="17" t="s">
        <v>120</v>
      </c>
      <c r="R14" s="16" t="s">
        <v>68</v>
      </c>
      <c r="S14" s="17" t="s">
        <v>118</v>
      </c>
      <c r="T14" s="18" t="n">
        <f>26363.5</f>
        <v>26363.5</v>
      </c>
      <c r="U14" s="19" t="n">
        <f>601</f>
        <v>601.0</v>
      </c>
      <c r="V14" s="19" t="n">
        <v>600.0</v>
      </c>
      <c r="W14" s="23"/>
      <c r="X14" s="19" t="n">
        <f>15849490000</f>
        <v>1.584949E10</v>
      </c>
      <c r="Y14" s="19" t="n">
        <v>1.5824E10</v>
      </c>
      <c r="Z14" s="23"/>
      <c r="AA14" s="16"/>
      <c r="AB14" s="20" t="n">
        <f>3546</f>
        <v>3546.0</v>
      </c>
      <c r="AC14" s="21" t="n">
        <f>1</f>
        <v>1.0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121</v>
      </c>
      <c r="F15" s="15" t="s">
        <v>103</v>
      </c>
      <c r="G15" s="15" t="s">
        <v>122</v>
      </c>
      <c r="H15" s="16" t="s">
        <v>123</v>
      </c>
      <c r="I15" s="17" t="s">
        <v>124</v>
      </c>
      <c r="J15" s="16" t="s">
        <v>96</v>
      </c>
      <c r="K15" s="17" t="s">
        <v>125</v>
      </c>
      <c r="L15" s="16" t="s">
        <v>126</v>
      </c>
      <c r="M15" s="17" t="s">
        <v>127</v>
      </c>
      <c r="N15" s="16" t="s">
        <v>128</v>
      </c>
      <c r="O15" s="17" t="s">
        <v>129</v>
      </c>
      <c r="P15" s="16" t="s">
        <v>58</v>
      </c>
      <c r="Q15" s="17" t="s">
        <v>130</v>
      </c>
      <c r="R15" s="16" t="s">
        <v>70</v>
      </c>
      <c r="S15" s="17" t="s">
        <v>131</v>
      </c>
      <c r="T15" s="18" t="n">
        <f>26134.5</f>
        <v>26134.5</v>
      </c>
      <c r="U15" s="19" t="n">
        <f>485</f>
        <v>485.0</v>
      </c>
      <c r="V15" s="19" t="n">
        <v>464.0</v>
      </c>
      <c r="W15" s="23"/>
      <c r="X15" s="19" t="n">
        <f>12849480000</f>
        <v>1.284948E10</v>
      </c>
      <c r="Y15" s="19" t="n">
        <v>1.23055E10</v>
      </c>
      <c r="Z15" s="23"/>
      <c r="AA15" s="16"/>
      <c r="AB15" s="20" t="n">
        <f>9719</f>
        <v>9719.0</v>
      </c>
      <c r="AC15" s="21" t="n">
        <f>5</f>
        <v>5.0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132</v>
      </c>
      <c r="F16" s="15" t="s">
        <v>103</v>
      </c>
      <c r="G16" s="15" t="s">
        <v>133</v>
      </c>
      <c r="H16" s="16"/>
      <c r="I16" s="17" t="s">
        <v>105</v>
      </c>
      <c r="J16" s="16"/>
      <c r="K16" s="17" t="s">
        <v>105</v>
      </c>
      <c r="L16" s="16" t="s">
        <v>111</v>
      </c>
      <c r="M16" s="17" t="s">
        <v>134</v>
      </c>
      <c r="N16" s="16"/>
      <c r="O16" s="17" t="s">
        <v>105</v>
      </c>
      <c r="P16" s="16" t="s">
        <v>111</v>
      </c>
      <c r="Q16" s="17" t="s">
        <v>134</v>
      </c>
      <c r="R16" s="16"/>
      <c r="S16" s="17" t="s">
        <v>105</v>
      </c>
      <c r="T16" s="18" t="n">
        <f>25908</f>
        <v>25908.0</v>
      </c>
      <c r="U16" s="19" t="n">
        <f>86</f>
        <v>86.0</v>
      </c>
      <c r="V16" s="19" t="n">
        <v>86.0</v>
      </c>
      <c r="W16" s="23"/>
      <c r="X16" s="19" t="n">
        <f>2287600000</f>
        <v>2.2876E9</v>
      </c>
      <c r="Y16" s="19" t="n">
        <v>2.2876E9</v>
      </c>
      <c r="Z16" s="23"/>
      <c r="AA16" s="16"/>
      <c r="AB16" s="20" t="n">
        <f>87</f>
        <v>87.0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135</v>
      </c>
      <c r="F17" s="15" t="s">
        <v>103</v>
      </c>
      <c r="G17" s="15" t="s">
        <v>136</v>
      </c>
      <c r="H17" s="16" t="s">
        <v>128</v>
      </c>
      <c r="I17" s="17" t="s">
        <v>137</v>
      </c>
      <c r="J17" s="16" t="s">
        <v>128</v>
      </c>
      <c r="K17" s="17" t="s">
        <v>137</v>
      </c>
      <c r="L17" s="16" t="s">
        <v>138</v>
      </c>
      <c r="M17" s="17" t="s">
        <v>139</v>
      </c>
      <c r="N17" s="16" t="s">
        <v>114</v>
      </c>
      <c r="O17" s="17" t="s">
        <v>140</v>
      </c>
      <c r="P17" s="16" t="s">
        <v>70</v>
      </c>
      <c r="Q17" s="17" t="s">
        <v>141</v>
      </c>
      <c r="R17" s="16" t="s">
        <v>114</v>
      </c>
      <c r="S17" s="17" t="s">
        <v>140</v>
      </c>
      <c r="T17" s="18" t="n">
        <f>25677</f>
        <v>25677.0</v>
      </c>
      <c r="U17" s="19" t="n">
        <f>679</f>
        <v>679.0</v>
      </c>
      <c r="V17" s="19" t="n">
        <v>675.0</v>
      </c>
      <c r="W17" s="23"/>
      <c r="X17" s="19" t="n">
        <f>17332310000</f>
        <v>1.733231E10</v>
      </c>
      <c r="Y17" s="19" t="n">
        <v>1.723175E10</v>
      </c>
      <c r="Z17" s="23"/>
      <c r="AA17" s="16"/>
      <c r="AB17" s="20" t="n">
        <f>4714</f>
        <v>4714.0</v>
      </c>
      <c r="AC17" s="21" t="n">
        <f>2</f>
        <v>2.0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142</v>
      </c>
      <c r="F18" s="15" t="s">
        <v>103</v>
      </c>
      <c r="G18" s="15" t="s">
        <v>143</v>
      </c>
      <c r="H18" s="16" t="s">
        <v>126</v>
      </c>
      <c r="I18" s="17" t="s">
        <v>144</v>
      </c>
      <c r="J18" s="16" t="s">
        <v>145</v>
      </c>
      <c r="K18" s="17" t="s">
        <v>146</v>
      </c>
      <c r="L18" s="16"/>
      <c r="M18" s="17"/>
      <c r="N18" s="16" t="s">
        <v>126</v>
      </c>
      <c r="O18" s="17" t="s">
        <v>144</v>
      </c>
      <c r="P18" s="16"/>
      <c r="Q18" s="17"/>
      <c r="R18" s="16" t="s">
        <v>145</v>
      </c>
      <c r="S18" s="17" t="s">
        <v>146</v>
      </c>
      <c r="T18" s="18" t="n">
        <f>25450.5</f>
        <v>25450.5</v>
      </c>
      <c r="U18" s="19" t="n">
        <f>2</f>
        <v>2.0</v>
      </c>
      <c r="V18" s="19"/>
      <c r="W18" s="23"/>
      <c r="X18" s="19" t="n">
        <f>51180000</f>
        <v>5.118E7</v>
      </c>
      <c r="Y18" s="19"/>
      <c r="Z18" s="23"/>
      <c r="AA18" s="16"/>
      <c r="AB18" s="20" t="n">
        <f>20</f>
        <v>20.0</v>
      </c>
      <c r="AC18" s="21" t="n">
        <f>2</f>
        <v>2.0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147</v>
      </c>
      <c r="F19" s="15" t="s">
        <v>148</v>
      </c>
      <c r="G19" s="15" t="s">
        <v>149</v>
      </c>
      <c r="H19" s="16"/>
      <c r="I19" s="17" t="s">
        <v>105</v>
      </c>
      <c r="J19" s="16"/>
      <c r="K19" s="17" t="s">
        <v>105</v>
      </c>
      <c r="L19" s="16" t="s">
        <v>58</v>
      </c>
      <c r="M19" s="17" t="s">
        <v>150</v>
      </c>
      <c r="N19" s="16"/>
      <c r="O19" s="17" t="s">
        <v>105</v>
      </c>
      <c r="P19" s="16" t="s">
        <v>58</v>
      </c>
      <c r="Q19" s="17" t="s">
        <v>150</v>
      </c>
      <c r="R19" s="16"/>
      <c r="S19" s="17" t="s">
        <v>105</v>
      </c>
      <c r="T19" s="18" t="n">
        <f>25256.5</f>
        <v>25256.5</v>
      </c>
      <c r="U19" s="19" t="n">
        <f>100</f>
        <v>100.0</v>
      </c>
      <c r="V19" s="19" t="n">
        <v>100.0</v>
      </c>
      <c r="W19" s="23"/>
      <c r="X19" s="19" t="n">
        <f>2526000000</f>
        <v>2.526E9</v>
      </c>
      <c r="Y19" s="19" t="n">
        <v>2.526E9</v>
      </c>
      <c r="Z19" s="23"/>
      <c r="AA19" s="16"/>
      <c r="AB19" s="20" t="n">
        <f>2525</f>
        <v>2525.0</v>
      </c>
      <c r="AC19" s="21" t="str">
        <f>"－"</f>
        <v>－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151</v>
      </c>
      <c r="F20" s="15" t="s">
        <v>152</v>
      </c>
      <c r="G20" s="15" t="s">
        <v>153</v>
      </c>
      <c r="H20" s="16" t="s">
        <v>126</v>
      </c>
      <c r="I20" s="17" t="s">
        <v>154</v>
      </c>
      <c r="J20" s="16" t="s">
        <v>79</v>
      </c>
      <c r="K20" s="17" t="s">
        <v>155</v>
      </c>
      <c r="L20" s="16"/>
      <c r="M20" s="17"/>
      <c r="N20" s="16" t="s">
        <v>128</v>
      </c>
      <c r="O20" s="17" t="s">
        <v>156</v>
      </c>
      <c r="P20" s="16"/>
      <c r="Q20" s="17"/>
      <c r="R20" s="16" t="s">
        <v>128</v>
      </c>
      <c r="S20" s="17" t="s">
        <v>156</v>
      </c>
      <c r="T20" s="18" t="n">
        <f>25062</f>
        <v>25062.0</v>
      </c>
      <c r="U20" s="19" t="n">
        <f>9</f>
        <v>9.0</v>
      </c>
      <c r="V20" s="19"/>
      <c r="W20" s="23"/>
      <c r="X20" s="19" t="n">
        <f>227300000</f>
        <v>2.273E8</v>
      </c>
      <c r="Y20" s="19"/>
      <c r="Z20" s="23"/>
      <c r="AA20" s="16"/>
      <c r="AB20" s="20" t="n">
        <f>12</f>
        <v>12.0</v>
      </c>
      <c r="AC20" s="21" t="n">
        <f>5</f>
        <v>5.0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157</v>
      </c>
      <c r="F21" s="15" t="s">
        <v>158</v>
      </c>
      <c r="G21" s="15" t="s">
        <v>159</v>
      </c>
      <c r="H21" s="16"/>
      <c r="I21" s="17" t="s">
        <v>105</v>
      </c>
      <c r="J21" s="16"/>
      <c r="K21" s="17" t="s">
        <v>105</v>
      </c>
      <c r="L21" s="16"/>
      <c r="M21" s="17"/>
      <c r="N21" s="16"/>
      <c r="O21" s="17" t="s">
        <v>105</v>
      </c>
      <c r="P21" s="16"/>
      <c r="Q21" s="17"/>
      <c r="R21" s="16"/>
      <c r="S21" s="17" t="s">
        <v>105</v>
      </c>
      <c r="T21" s="18" t="n">
        <f>24863.5</f>
        <v>24863.5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n">
        <f>228</f>
        <v>228.0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160</v>
      </c>
      <c r="F22" s="15" t="s">
        <v>161</v>
      </c>
      <c r="G22" s="15" t="s">
        <v>162</v>
      </c>
      <c r="H22" s="16"/>
      <c r="I22" s="17" t="s">
        <v>105</v>
      </c>
      <c r="J22" s="16"/>
      <c r="K22" s="17" t="s">
        <v>105</v>
      </c>
      <c r="L22" s="16"/>
      <c r="M22" s="17"/>
      <c r="N22" s="16"/>
      <c r="O22" s="17" t="s">
        <v>105</v>
      </c>
      <c r="P22" s="16"/>
      <c r="Q22" s="17"/>
      <c r="R22" s="16"/>
      <c r="S22" s="17" t="s">
        <v>105</v>
      </c>
      <c r="T22" s="18" t="n">
        <f>24669</f>
        <v>24669.0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163</v>
      </c>
      <c r="F23" s="15" t="s">
        <v>164</v>
      </c>
      <c r="G23" s="15" t="s">
        <v>165</v>
      </c>
      <c r="H23" s="16"/>
      <c r="I23" s="17" t="s">
        <v>105</v>
      </c>
      <c r="J23" s="16"/>
      <c r="K23" s="17" t="s">
        <v>105</v>
      </c>
      <c r="L23" s="16"/>
      <c r="M23" s="17"/>
      <c r="N23" s="16"/>
      <c r="O23" s="17" t="s">
        <v>105</v>
      </c>
      <c r="P23" s="16"/>
      <c r="Q23" s="17"/>
      <c r="R23" s="16"/>
      <c r="S23" s="17" t="s">
        <v>105</v>
      </c>
      <c r="T23" s="18" t="n">
        <f>24470.5</f>
        <v>24470.5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n">
        <f>60</f>
        <v>60.0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166</v>
      </c>
      <c r="F24" s="15" t="s">
        <v>167</v>
      </c>
      <c r="G24" s="15" t="s">
        <v>168</v>
      </c>
      <c r="H24" s="16"/>
      <c r="I24" s="17" t="s">
        <v>105</v>
      </c>
      <c r="J24" s="16"/>
      <c r="K24" s="17" t="s">
        <v>105</v>
      </c>
      <c r="L24" s="16"/>
      <c r="M24" s="17"/>
      <c r="N24" s="16"/>
      <c r="O24" s="17" t="s">
        <v>105</v>
      </c>
      <c r="P24" s="16"/>
      <c r="Q24" s="17"/>
      <c r="R24" s="16"/>
      <c r="S24" s="17" t="s">
        <v>105</v>
      </c>
      <c r="T24" s="18" t="n">
        <f>24276</f>
        <v>24276.0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169</v>
      </c>
      <c r="F25" s="15" t="s">
        <v>170</v>
      </c>
      <c r="G25" s="15" t="s">
        <v>171</v>
      </c>
      <c r="H25" s="16"/>
      <c r="I25" s="17" t="s">
        <v>105</v>
      </c>
      <c r="J25" s="16"/>
      <c r="K25" s="17" t="s">
        <v>105</v>
      </c>
      <c r="L25" s="16"/>
      <c r="M25" s="17"/>
      <c r="N25" s="16"/>
      <c r="O25" s="17" t="s">
        <v>105</v>
      </c>
      <c r="P25" s="16"/>
      <c r="Q25" s="17"/>
      <c r="R25" s="16"/>
      <c r="S25" s="17" t="s">
        <v>105</v>
      </c>
      <c r="T25" s="18" t="n">
        <f>24067.5</f>
        <v>24067.5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172</v>
      </c>
      <c r="F26" s="15" t="s">
        <v>173</v>
      </c>
      <c r="G26" s="15" t="s">
        <v>174</v>
      </c>
      <c r="H26" s="16"/>
      <c r="I26" s="17" t="s">
        <v>105</v>
      </c>
      <c r="J26" s="16"/>
      <c r="K26" s="17" t="s">
        <v>105</v>
      </c>
      <c r="L26" s="16"/>
      <c r="M26" s="17"/>
      <c r="N26" s="16"/>
      <c r="O26" s="17" t="s">
        <v>105</v>
      </c>
      <c r="P26" s="16"/>
      <c r="Q26" s="17"/>
      <c r="R26" s="16"/>
      <c r="S26" s="17" t="s">
        <v>105</v>
      </c>
      <c r="T26" s="18" t="n">
        <f>23873</f>
        <v>23873.0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175</v>
      </c>
      <c r="C27" s="14" t="s">
        <v>176</v>
      </c>
      <c r="D27" s="22"/>
      <c r="E27" s="14" t="s">
        <v>46</v>
      </c>
      <c r="F27" s="15" t="s">
        <v>49</v>
      </c>
      <c r="G27" s="15" t="s">
        <v>50</v>
      </c>
      <c r="H27" s="16" t="s">
        <v>51</v>
      </c>
      <c r="I27" s="17" t="s">
        <v>52</v>
      </c>
      <c r="J27" s="16" t="s">
        <v>51</v>
      </c>
      <c r="K27" s="17" t="s">
        <v>177</v>
      </c>
      <c r="L27" s="16" t="s">
        <v>58</v>
      </c>
      <c r="M27" s="17" t="s">
        <v>178</v>
      </c>
      <c r="N27" s="16" t="s">
        <v>55</v>
      </c>
      <c r="O27" s="17" t="s">
        <v>56</v>
      </c>
      <c r="P27" s="16" t="s">
        <v>55</v>
      </c>
      <c r="Q27" s="17" t="s">
        <v>179</v>
      </c>
      <c r="R27" s="16" t="s">
        <v>58</v>
      </c>
      <c r="S27" s="17" t="s">
        <v>180</v>
      </c>
      <c r="T27" s="18" t="n">
        <f>27670</f>
        <v>27670.0</v>
      </c>
      <c r="U27" s="19" t="n">
        <f>4827606</f>
        <v>4827606.0</v>
      </c>
      <c r="V27" s="19" t="n">
        <v>405267.0</v>
      </c>
      <c r="W27" s="23" t="n">
        <v>121956.0</v>
      </c>
      <c r="X27" s="19" t="n">
        <f>13356221269495</f>
        <v>1.3356221269495E13</v>
      </c>
      <c r="Y27" s="19" t="n">
        <v>1.121190171595E12</v>
      </c>
      <c r="Z27" s="23" t="n">
        <v>3.368941789E11</v>
      </c>
      <c r="AA27" s="16" t="s">
        <v>60</v>
      </c>
      <c r="AB27" s="20" t="n">
        <f>289370</f>
        <v>289370.0</v>
      </c>
      <c r="AC27" s="21" t="n">
        <f>6</f>
        <v>6.0</v>
      </c>
    </row>
    <row r="28">
      <c r="A28" s="13" t="s">
        <v>46</v>
      </c>
      <c r="B28" s="14" t="s">
        <v>175</v>
      </c>
      <c r="C28" s="14" t="s">
        <v>176</v>
      </c>
      <c r="D28" s="22"/>
      <c r="E28" s="14" t="s">
        <v>181</v>
      </c>
      <c r="F28" s="15" t="s">
        <v>182</v>
      </c>
      <c r="G28" s="15" t="s">
        <v>183</v>
      </c>
      <c r="H28" s="16" t="s">
        <v>51</v>
      </c>
      <c r="I28" s="17" t="s">
        <v>64</v>
      </c>
      <c r="J28" s="16" t="s">
        <v>65</v>
      </c>
      <c r="K28" s="17" t="s">
        <v>66</v>
      </c>
      <c r="L28" s="16" t="s">
        <v>65</v>
      </c>
      <c r="M28" s="17" t="s">
        <v>67</v>
      </c>
      <c r="N28" s="16" t="s">
        <v>68</v>
      </c>
      <c r="O28" s="17" t="s">
        <v>184</v>
      </c>
      <c r="P28" s="16" t="s">
        <v>72</v>
      </c>
      <c r="Q28" s="17" t="s">
        <v>185</v>
      </c>
      <c r="R28" s="16" t="s">
        <v>72</v>
      </c>
      <c r="S28" s="17" t="s">
        <v>73</v>
      </c>
      <c r="T28" s="18" t="n">
        <f>27219</f>
        <v>27219.0</v>
      </c>
      <c r="U28" s="19" t="n">
        <f>1058289</f>
        <v>1058289.0</v>
      </c>
      <c r="V28" s="19" t="n">
        <v>263722.0</v>
      </c>
      <c r="W28" s="23" t="n">
        <v>949.0</v>
      </c>
      <c r="X28" s="19" t="n">
        <f>2866030738350</f>
        <v>2.86603073835E12</v>
      </c>
      <c r="Y28" s="19" t="n">
        <v>7.1777522485E11</v>
      </c>
      <c r="Z28" s="23" t="n">
        <v>2.5857125E9</v>
      </c>
      <c r="AA28" s="16"/>
      <c r="AB28" s="20" t="n">
        <f>136686</f>
        <v>136686.0</v>
      </c>
      <c r="AC28" s="21" t="n">
        <f>20</f>
        <v>20.0</v>
      </c>
    </row>
    <row r="29">
      <c r="A29" s="13" t="s">
        <v>46</v>
      </c>
      <c r="B29" s="14" t="s">
        <v>175</v>
      </c>
      <c r="C29" s="14" t="s">
        <v>176</v>
      </c>
      <c r="D29" s="22"/>
      <c r="E29" s="14" t="s">
        <v>186</v>
      </c>
      <c r="F29" s="15" t="s">
        <v>187</v>
      </c>
      <c r="G29" s="15" t="s">
        <v>188</v>
      </c>
      <c r="H29" s="16" t="s">
        <v>51</v>
      </c>
      <c r="I29" s="17" t="s">
        <v>189</v>
      </c>
      <c r="J29" s="16" t="s">
        <v>65</v>
      </c>
      <c r="K29" s="17" t="s">
        <v>190</v>
      </c>
      <c r="L29" s="16" t="s">
        <v>65</v>
      </c>
      <c r="M29" s="17" t="s">
        <v>67</v>
      </c>
      <c r="N29" s="16" t="s">
        <v>68</v>
      </c>
      <c r="O29" s="17" t="s">
        <v>191</v>
      </c>
      <c r="P29" s="16" t="s">
        <v>68</v>
      </c>
      <c r="Q29" s="17" t="s">
        <v>192</v>
      </c>
      <c r="R29" s="16" t="s">
        <v>72</v>
      </c>
      <c r="S29" s="17" t="s">
        <v>193</v>
      </c>
      <c r="T29" s="18" t="n">
        <f>27224.25</f>
        <v>27224.25</v>
      </c>
      <c r="U29" s="19" t="n">
        <f>88187</f>
        <v>88187.0</v>
      </c>
      <c r="V29" s="19" t="n">
        <v>62857.0</v>
      </c>
      <c r="W29" s="23"/>
      <c r="X29" s="19" t="n">
        <f>240831662200</f>
        <v>2.408316622E11</v>
      </c>
      <c r="Y29" s="19" t="n">
        <v>1.724164922E11</v>
      </c>
      <c r="Z29" s="23"/>
      <c r="AA29" s="16"/>
      <c r="AB29" s="20" t="n">
        <f>31180</f>
        <v>31180.0</v>
      </c>
      <c r="AC29" s="21" t="n">
        <f>20</f>
        <v>20.0</v>
      </c>
    </row>
    <row r="30">
      <c r="A30" s="13" t="s">
        <v>46</v>
      </c>
      <c r="B30" s="14" t="s">
        <v>175</v>
      </c>
      <c r="C30" s="14" t="s">
        <v>176</v>
      </c>
      <c r="D30" s="22"/>
      <c r="E30" s="14" t="s">
        <v>61</v>
      </c>
      <c r="F30" s="15" t="s">
        <v>62</v>
      </c>
      <c r="G30" s="15" t="s">
        <v>63</v>
      </c>
      <c r="H30" s="16" t="s">
        <v>51</v>
      </c>
      <c r="I30" s="17" t="s">
        <v>194</v>
      </c>
      <c r="J30" s="16" t="s">
        <v>65</v>
      </c>
      <c r="K30" s="17" t="s">
        <v>195</v>
      </c>
      <c r="L30" s="16" t="s">
        <v>65</v>
      </c>
      <c r="M30" s="17" t="s">
        <v>67</v>
      </c>
      <c r="N30" s="16" t="s">
        <v>68</v>
      </c>
      <c r="O30" s="17" t="s">
        <v>69</v>
      </c>
      <c r="P30" s="16" t="s">
        <v>68</v>
      </c>
      <c r="Q30" s="17" t="s">
        <v>196</v>
      </c>
      <c r="R30" s="16" t="s">
        <v>72</v>
      </c>
      <c r="S30" s="17" t="s">
        <v>197</v>
      </c>
      <c r="T30" s="18" t="n">
        <f>27216</f>
        <v>27216.0</v>
      </c>
      <c r="U30" s="19" t="n">
        <f>16264836</f>
        <v>1.6264836E7</v>
      </c>
      <c r="V30" s="19" t="n">
        <v>1232287.0</v>
      </c>
      <c r="W30" s="23" t="n">
        <v>121337.0</v>
      </c>
      <c r="X30" s="19" t="n">
        <f>43973694183170</f>
        <v>4.397369418317E13</v>
      </c>
      <c r="Y30" s="19" t="n">
        <v>3.32943531317E12</v>
      </c>
      <c r="Z30" s="23" t="n">
        <v>3.323796865E11</v>
      </c>
      <c r="AA30" s="16"/>
      <c r="AB30" s="20" t="n">
        <f>333914</f>
        <v>333914.0</v>
      </c>
      <c r="AC30" s="21" t="n">
        <f>20</f>
        <v>20.0</v>
      </c>
    </row>
    <row r="31">
      <c r="A31" s="13" t="s">
        <v>46</v>
      </c>
      <c r="B31" s="14" t="s">
        <v>175</v>
      </c>
      <c r="C31" s="14" t="s">
        <v>176</v>
      </c>
      <c r="D31" s="22"/>
      <c r="E31" s="14" t="s">
        <v>198</v>
      </c>
      <c r="F31" s="15" t="s">
        <v>199</v>
      </c>
      <c r="G31" s="15" t="s">
        <v>200</v>
      </c>
      <c r="H31" s="16" t="s">
        <v>51</v>
      </c>
      <c r="I31" s="17" t="s">
        <v>201</v>
      </c>
      <c r="J31" s="16" t="s">
        <v>65</v>
      </c>
      <c r="K31" s="17" t="s">
        <v>202</v>
      </c>
      <c r="L31" s="16" t="s">
        <v>55</v>
      </c>
      <c r="M31" s="17" t="s">
        <v>203</v>
      </c>
      <c r="N31" s="16" t="s">
        <v>68</v>
      </c>
      <c r="O31" s="17" t="s">
        <v>115</v>
      </c>
      <c r="P31" s="16" t="s">
        <v>114</v>
      </c>
      <c r="Q31" s="17" t="s">
        <v>204</v>
      </c>
      <c r="R31" s="16" t="s">
        <v>72</v>
      </c>
      <c r="S31" s="17" t="s">
        <v>205</v>
      </c>
      <c r="T31" s="18" t="n">
        <f>27166.75</f>
        <v>27166.75</v>
      </c>
      <c r="U31" s="19" t="n">
        <f>15052</f>
        <v>15052.0</v>
      </c>
      <c r="V31" s="19" t="n">
        <v>12000.0</v>
      </c>
      <c r="W31" s="23"/>
      <c r="X31" s="19" t="n">
        <f>40080469500</f>
        <v>4.00804695E10</v>
      </c>
      <c r="Y31" s="19" t="n">
        <v>3.1861E10</v>
      </c>
      <c r="Z31" s="23"/>
      <c r="AA31" s="16"/>
      <c r="AB31" s="20" t="n">
        <f>12711</f>
        <v>12711.0</v>
      </c>
      <c r="AC31" s="21" t="n">
        <f>20</f>
        <v>20.0</v>
      </c>
    </row>
    <row r="32">
      <c r="A32" s="13" t="s">
        <v>46</v>
      </c>
      <c r="B32" s="14" t="s">
        <v>175</v>
      </c>
      <c r="C32" s="14" t="s">
        <v>176</v>
      </c>
      <c r="D32" s="22"/>
      <c r="E32" s="14" t="s">
        <v>74</v>
      </c>
      <c r="F32" s="15" t="s">
        <v>75</v>
      </c>
      <c r="G32" s="15" t="s">
        <v>76</v>
      </c>
      <c r="H32" s="16" t="s">
        <v>51</v>
      </c>
      <c r="I32" s="17" t="s">
        <v>206</v>
      </c>
      <c r="J32" s="16" t="s">
        <v>65</v>
      </c>
      <c r="K32" s="17" t="s">
        <v>207</v>
      </c>
      <c r="L32" s="16" t="s">
        <v>128</v>
      </c>
      <c r="M32" s="17" t="s">
        <v>208</v>
      </c>
      <c r="N32" s="16" t="s">
        <v>68</v>
      </c>
      <c r="O32" s="17" t="s">
        <v>209</v>
      </c>
      <c r="P32" s="16" t="s">
        <v>128</v>
      </c>
      <c r="Q32" s="17" t="s">
        <v>208</v>
      </c>
      <c r="R32" s="16" t="s">
        <v>72</v>
      </c>
      <c r="S32" s="17" t="s">
        <v>210</v>
      </c>
      <c r="T32" s="18" t="n">
        <f>27152</f>
        <v>27152.0</v>
      </c>
      <c r="U32" s="19" t="n">
        <f>175908</f>
        <v>175908.0</v>
      </c>
      <c r="V32" s="19" t="n">
        <v>121.0</v>
      </c>
      <c r="W32" s="23" t="n">
        <v>330.0</v>
      </c>
      <c r="X32" s="19" t="n">
        <f>472636508400</f>
        <v>4.726365084E11</v>
      </c>
      <c r="Y32" s="19" t="n">
        <v>3.16294E8</v>
      </c>
      <c r="Z32" s="23" t="n">
        <v>8.898244E8</v>
      </c>
      <c r="AA32" s="16"/>
      <c r="AB32" s="20" t="n">
        <f>16636</f>
        <v>16636.0</v>
      </c>
      <c r="AC32" s="21" t="n">
        <f>20</f>
        <v>20.0</v>
      </c>
    </row>
    <row r="33">
      <c r="A33" s="13" t="s">
        <v>46</v>
      </c>
      <c r="B33" s="14" t="s">
        <v>175</v>
      </c>
      <c r="C33" s="14" t="s">
        <v>176</v>
      </c>
      <c r="D33" s="22"/>
      <c r="E33" s="14" t="s">
        <v>84</v>
      </c>
      <c r="F33" s="15" t="s">
        <v>85</v>
      </c>
      <c r="G33" s="15" t="s">
        <v>86</v>
      </c>
      <c r="H33" s="16" t="s">
        <v>51</v>
      </c>
      <c r="I33" s="17" t="s">
        <v>211</v>
      </c>
      <c r="J33" s="16" t="s">
        <v>79</v>
      </c>
      <c r="K33" s="17" t="s">
        <v>212</v>
      </c>
      <c r="L33" s="16"/>
      <c r="M33" s="17"/>
      <c r="N33" s="16" t="s">
        <v>68</v>
      </c>
      <c r="O33" s="17" t="s">
        <v>213</v>
      </c>
      <c r="P33" s="16"/>
      <c r="Q33" s="17"/>
      <c r="R33" s="16" t="s">
        <v>72</v>
      </c>
      <c r="S33" s="17" t="s">
        <v>214</v>
      </c>
      <c r="T33" s="18" t="n">
        <f>26895</f>
        <v>26895.0</v>
      </c>
      <c r="U33" s="19" t="n">
        <f>7391</f>
        <v>7391.0</v>
      </c>
      <c r="V33" s="19"/>
      <c r="W33" s="23"/>
      <c r="X33" s="19" t="n">
        <f>19675780000</f>
        <v>1.967578E10</v>
      </c>
      <c r="Y33" s="19"/>
      <c r="Z33" s="23"/>
      <c r="AA33" s="16"/>
      <c r="AB33" s="20" t="n">
        <f>1687</f>
        <v>1687.0</v>
      </c>
      <c r="AC33" s="21" t="n">
        <f>20</f>
        <v>20.0</v>
      </c>
    </row>
    <row r="34">
      <c r="A34" s="13" t="s">
        <v>46</v>
      </c>
      <c r="B34" s="14" t="s">
        <v>175</v>
      </c>
      <c r="C34" s="14" t="s">
        <v>176</v>
      </c>
      <c r="D34" s="22"/>
      <c r="E34" s="14" t="s">
        <v>92</v>
      </c>
      <c r="F34" s="15" t="s">
        <v>93</v>
      </c>
      <c r="G34" s="15" t="s">
        <v>94</v>
      </c>
      <c r="H34" s="16" t="s">
        <v>51</v>
      </c>
      <c r="I34" s="17" t="s">
        <v>215</v>
      </c>
      <c r="J34" s="16" t="s">
        <v>79</v>
      </c>
      <c r="K34" s="17" t="s">
        <v>216</v>
      </c>
      <c r="L34" s="16"/>
      <c r="M34" s="17"/>
      <c r="N34" s="16" t="s">
        <v>68</v>
      </c>
      <c r="O34" s="17" t="s">
        <v>217</v>
      </c>
      <c r="P34" s="16"/>
      <c r="Q34" s="17"/>
      <c r="R34" s="16" t="s">
        <v>72</v>
      </c>
      <c r="S34" s="17" t="s">
        <v>218</v>
      </c>
      <c r="T34" s="18" t="n">
        <f>26847</f>
        <v>26847.0</v>
      </c>
      <c r="U34" s="19" t="n">
        <f>1093</f>
        <v>1093.0</v>
      </c>
      <c r="V34" s="19"/>
      <c r="W34" s="23"/>
      <c r="X34" s="19" t="n">
        <f>2901889500</f>
        <v>2.9018895E9</v>
      </c>
      <c r="Y34" s="19"/>
      <c r="Z34" s="23"/>
      <c r="AA34" s="16"/>
      <c r="AB34" s="20" t="n">
        <f>299</f>
        <v>299.0</v>
      </c>
      <c r="AC34" s="21" t="n">
        <f>20</f>
        <v>20.0</v>
      </c>
    </row>
    <row r="35">
      <c r="A35" s="13" t="s">
        <v>46</v>
      </c>
      <c r="B35" s="14" t="s">
        <v>175</v>
      </c>
      <c r="C35" s="14" t="s">
        <v>176</v>
      </c>
      <c r="D35" s="22"/>
      <c r="E35" s="14" t="s">
        <v>102</v>
      </c>
      <c r="F35" s="15" t="s">
        <v>148</v>
      </c>
      <c r="G35" s="15" t="s">
        <v>104</v>
      </c>
      <c r="H35" s="16" t="s">
        <v>51</v>
      </c>
      <c r="I35" s="17" t="s">
        <v>219</v>
      </c>
      <c r="J35" s="16" t="s">
        <v>79</v>
      </c>
      <c r="K35" s="17" t="s">
        <v>220</v>
      </c>
      <c r="L35" s="16"/>
      <c r="M35" s="17"/>
      <c r="N35" s="16" t="s">
        <v>68</v>
      </c>
      <c r="O35" s="17" t="s">
        <v>221</v>
      </c>
      <c r="P35" s="16"/>
      <c r="Q35" s="17"/>
      <c r="R35" s="16" t="s">
        <v>72</v>
      </c>
      <c r="S35" s="17" t="s">
        <v>222</v>
      </c>
      <c r="T35" s="18" t="n">
        <f>26635</f>
        <v>26635.0</v>
      </c>
      <c r="U35" s="19" t="n">
        <f>4226</f>
        <v>4226.0</v>
      </c>
      <c r="V35" s="19"/>
      <c r="W35" s="23"/>
      <c r="X35" s="19" t="n">
        <f>11181092000</f>
        <v>1.1181092E10</v>
      </c>
      <c r="Y35" s="19"/>
      <c r="Z35" s="23"/>
      <c r="AA35" s="16"/>
      <c r="AB35" s="20" t="n">
        <f>1983</f>
        <v>1983.0</v>
      </c>
      <c r="AC35" s="21" t="n">
        <f>20</f>
        <v>20.0</v>
      </c>
    </row>
    <row r="36">
      <c r="A36" s="13" t="s">
        <v>46</v>
      </c>
      <c r="B36" s="14" t="s">
        <v>175</v>
      </c>
      <c r="C36" s="14" t="s">
        <v>176</v>
      </c>
      <c r="D36" s="22"/>
      <c r="E36" s="14" t="s">
        <v>108</v>
      </c>
      <c r="F36" s="15" t="s">
        <v>109</v>
      </c>
      <c r="G36" s="15" t="s">
        <v>110</v>
      </c>
      <c r="H36" s="16" t="s">
        <v>79</v>
      </c>
      <c r="I36" s="17" t="s">
        <v>223</v>
      </c>
      <c r="J36" s="16" t="s">
        <v>79</v>
      </c>
      <c r="K36" s="17" t="s">
        <v>223</v>
      </c>
      <c r="L36" s="16"/>
      <c r="M36" s="17"/>
      <c r="N36" s="16" t="s">
        <v>68</v>
      </c>
      <c r="O36" s="17" t="s">
        <v>224</v>
      </c>
      <c r="P36" s="16"/>
      <c r="Q36" s="17"/>
      <c r="R36" s="16" t="s">
        <v>72</v>
      </c>
      <c r="S36" s="17" t="s">
        <v>129</v>
      </c>
      <c r="T36" s="18" t="n">
        <f>26494.29</f>
        <v>26494.29</v>
      </c>
      <c r="U36" s="19" t="n">
        <f>140</f>
        <v>140.0</v>
      </c>
      <c r="V36" s="19"/>
      <c r="W36" s="23"/>
      <c r="X36" s="19" t="n">
        <f>363427500</f>
        <v>3.634275E8</v>
      </c>
      <c r="Y36" s="19"/>
      <c r="Z36" s="23"/>
      <c r="AA36" s="16"/>
      <c r="AB36" s="20" t="n">
        <f>45</f>
        <v>45.0</v>
      </c>
      <c r="AC36" s="21" t="n">
        <f>11</f>
        <v>11.0</v>
      </c>
    </row>
    <row r="37">
      <c r="A37" s="13" t="s">
        <v>46</v>
      </c>
      <c r="B37" s="14" t="s">
        <v>175</v>
      </c>
      <c r="C37" s="14" t="s">
        <v>176</v>
      </c>
      <c r="D37" s="22"/>
      <c r="E37" s="14" t="s">
        <v>116</v>
      </c>
      <c r="F37" s="15" t="s">
        <v>152</v>
      </c>
      <c r="G37" s="15" t="s">
        <v>117</v>
      </c>
      <c r="H37" s="16" t="s">
        <v>126</v>
      </c>
      <c r="I37" s="17" t="s">
        <v>225</v>
      </c>
      <c r="J37" s="16" t="s">
        <v>79</v>
      </c>
      <c r="K37" s="17" t="s">
        <v>226</v>
      </c>
      <c r="L37" s="16"/>
      <c r="M37" s="17"/>
      <c r="N37" s="16" t="s">
        <v>68</v>
      </c>
      <c r="O37" s="17" t="s">
        <v>154</v>
      </c>
      <c r="P37" s="16"/>
      <c r="Q37" s="17"/>
      <c r="R37" s="16" t="s">
        <v>72</v>
      </c>
      <c r="S37" s="17" t="s">
        <v>227</v>
      </c>
      <c r="T37" s="18" t="n">
        <f>26363.5</f>
        <v>26363.5</v>
      </c>
      <c r="U37" s="19" t="n">
        <f>105</f>
        <v>105.0</v>
      </c>
      <c r="V37" s="19"/>
      <c r="W37" s="23"/>
      <c r="X37" s="19" t="n">
        <f>278031500</f>
        <v>2.780315E8</v>
      </c>
      <c r="Y37" s="19"/>
      <c r="Z37" s="23"/>
      <c r="AA37" s="16"/>
      <c r="AB37" s="20" t="n">
        <f>373</f>
        <v>373.0</v>
      </c>
      <c r="AC37" s="21" t="n">
        <f>16</f>
        <v>16.0</v>
      </c>
    </row>
    <row r="38">
      <c r="A38" s="13" t="s">
        <v>46</v>
      </c>
      <c r="B38" s="14" t="s">
        <v>175</v>
      </c>
      <c r="C38" s="14" t="s">
        <v>176</v>
      </c>
      <c r="D38" s="22"/>
      <c r="E38" s="14" t="s">
        <v>121</v>
      </c>
      <c r="F38" s="15" t="s">
        <v>158</v>
      </c>
      <c r="G38" s="15" t="s">
        <v>122</v>
      </c>
      <c r="H38" s="16" t="s">
        <v>51</v>
      </c>
      <c r="I38" s="17" t="s">
        <v>228</v>
      </c>
      <c r="J38" s="16" t="s">
        <v>79</v>
      </c>
      <c r="K38" s="17" t="s">
        <v>229</v>
      </c>
      <c r="L38" s="16"/>
      <c r="M38" s="17"/>
      <c r="N38" s="16" t="s">
        <v>68</v>
      </c>
      <c r="O38" s="17" t="s">
        <v>230</v>
      </c>
      <c r="P38" s="16"/>
      <c r="Q38" s="17"/>
      <c r="R38" s="16" t="s">
        <v>72</v>
      </c>
      <c r="S38" s="17" t="s">
        <v>231</v>
      </c>
      <c r="T38" s="18" t="n">
        <f>26134.5</f>
        <v>26134.5</v>
      </c>
      <c r="U38" s="19" t="n">
        <f>500</f>
        <v>500.0</v>
      </c>
      <c r="V38" s="19"/>
      <c r="W38" s="23"/>
      <c r="X38" s="19" t="n">
        <f>1307448000</f>
        <v>1.307448E9</v>
      </c>
      <c r="Y38" s="19"/>
      <c r="Z38" s="23"/>
      <c r="AA38" s="16"/>
      <c r="AB38" s="20" t="n">
        <f>710</f>
        <v>710.0</v>
      </c>
      <c r="AC38" s="21" t="n">
        <f>20</f>
        <v>20.0</v>
      </c>
    </row>
    <row r="39">
      <c r="A39" s="13" t="s">
        <v>46</v>
      </c>
      <c r="B39" s="14" t="s">
        <v>175</v>
      </c>
      <c r="C39" s="14" t="s">
        <v>176</v>
      </c>
      <c r="D39" s="22"/>
      <c r="E39" s="14" t="s">
        <v>132</v>
      </c>
      <c r="F39" s="15" t="s">
        <v>161</v>
      </c>
      <c r="G39" s="15" t="s">
        <v>133</v>
      </c>
      <c r="H39" s="16" t="s">
        <v>111</v>
      </c>
      <c r="I39" s="17" t="s">
        <v>232</v>
      </c>
      <c r="J39" s="16" t="s">
        <v>79</v>
      </c>
      <c r="K39" s="17" t="s">
        <v>233</v>
      </c>
      <c r="L39" s="16"/>
      <c r="M39" s="17"/>
      <c r="N39" s="16" t="s">
        <v>128</v>
      </c>
      <c r="O39" s="17" t="s">
        <v>131</v>
      </c>
      <c r="P39" s="16"/>
      <c r="Q39" s="17"/>
      <c r="R39" s="16" t="s">
        <v>128</v>
      </c>
      <c r="S39" s="17" t="s">
        <v>131</v>
      </c>
      <c r="T39" s="18" t="n">
        <f>25908</f>
        <v>25908.0</v>
      </c>
      <c r="U39" s="19" t="n">
        <f>6</f>
        <v>6.0</v>
      </c>
      <c r="V39" s="19"/>
      <c r="W39" s="23"/>
      <c r="X39" s="19" t="n">
        <f>15741500</f>
        <v>1.57415E7</v>
      </c>
      <c r="Y39" s="19"/>
      <c r="Z39" s="23"/>
      <c r="AA39" s="16"/>
      <c r="AB39" s="20" t="n">
        <f>284</f>
        <v>284.0</v>
      </c>
      <c r="AC39" s="21" t="n">
        <f>5</f>
        <v>5.0</v>
      </c>
    </row>
    <row r="40">
      <c r="A40" s="13" t="s">
        <v>46</v>
      </c>
      <c r="B40" s="14" t="s">
        <v>175</v>
      </c>
      <c r="C40" s="14" t="s">
        <v>176</v>
      </c>
      <c r="D40" s="22"/>
      <c r="E40" s="14" t="s">
        <v>135</v>
      </c>
      <c r="F40" s="15" t="s">
        <v>164</v>
      </c>
      <c r="G40" s="15" t="s">
        <v>136</v>
      </c>
      <c r="H40" s="16" t="s">
        <v>51</v>
      </c>
      <c r="I40" s="17" t="s">
        <v>234</v>
      </c>
      <c r="J40" s="16" t="s">
        <v>96</v>
      </c>
      <c r="K40" s="17" t="s">
        <v>235</v>
      </c>
      <c r="L40" s="16"/>
      <c r="M40" s="17"/>
      <c r="N40" s="16" t="s">
        <v>68</v>
      </c>
      <c r="O40" s="17" t="s">
        <v>236</v>
      </c>
      <c r="P40" s="16"/>
      <c r="Q40" s="17"/>
      <c r="R40" s="16" t="s">
        <v>72</v>
      </c>
      <c r="S40" s="17" t="s">
        <v>237</v>
      </c>
      <c r="T40" s="18" t="n">
        <f>25677</f>
        <v>25677.0</v>
      </c>
      <c r="U40" s="19" t="n">
        <f>32</f>
        <v>32.0</v>
      </c>
      <c r="V40" s="19"/>
      <c r="W40" s="23"/>
      <c r="X40" s="19" t="n">
        <f>81272500</f>
        <v>8.12725E7</v>
      </c>
      <c r="Y40" s="19"/>
      <c r="Z40" s="23"/>
      <c r="AA40" s="16"/>
      <c r="AB40" s="20" t="n">
        <f>222</f>
        <v>222.0</v>
      </c>
      <c r="AC40" s="21" t="n">
        <f>8</f>
        <v>8.0</v>
      </c>
    </row>
    <row r="41">
      <c r="A41" s="13" t="s">
        <v>46</v>
      </c>
      <c r="B41" s="14" t="s">
        <v>175</v>
      </c>
      <c r="C41" s="14" t="s">
        <v>176</v>
      </c>
      <c r="D41" s="22"/>
      <c r="E41" s="14" t="s">
        <v>142</v>
      </c>
      <c r="F41" s="15" t="s">
        <v>167</v>
      </c>
      <c r="G41" s="15" t="s">
        <v>143</v>
      </c>
      <c r="H41" s="16" t="s">
        <v>51</v>
      </c>
      <c r="I41" s="17" t="s">
        <v>238</v>
      </c>
      <c r="J41" s="16" t="s">
        <v>96</v>
      </c>
      <c r="K41" s="17" t="s">
        <v>239</v>
      </c>
      <c r="L41" s="16"/>
      <c r="M41" s="17"/>
      <c r="N41" s="16" t="s">
        <v>68</v>
      </c>
      <c r="O41" s="17" t="s">
        <v>240</v>
      </c>
      <c r="P41" s="16"/>
      <c r="Q41" s="17"/>
      <c r="R41" s="16" t="s">
        <v>68</v>
      </c>
      <c r="S41" s="17" t="s">
        <v>240</v>
      </c>
      <c r="T41" s="18" t="n">
        <f>25450.5</f>
        <v>25450.5</v>
      </c>
      <c r="U41" s="19" t="n">
        <f>18</f>
        <v>18.0</v>
      </c>
      <c r="V41" s="19"/>
      <c r="W41" s="23"/>
      <c r="X41" s="19" t="n">
        <f>44784000</f>
        <v>4.4784E7</v>
      </c>
      <c r="Y41" s="19"/>
      <c r="Z41" s="23"/>
      <c r="AA41" s="16"/>
      <c r="AB41" s="20" t="n">
        <f>189</f>
        <v>189.0</v>
      </c>
      <c r="AC41" s="21" t="n">
        <f>8</f>
        <v>8.0</v>
      </c>
    </row>
    <row r="42">
      <c r="A42" s="13" t="s">
        <v>46</v>
      </c>
      <c r="B42" s="14" t="s">
        <v>175</v>
      </c>
      <c r="C42" s="14" t="s">
        <v>176</v>
      </c>
      <c r="D42" s="22"/>
      <c r="E42" s="14" t="s">
        <v>147</v>
      </c>
      <c r="F42" s="15" t="s">
        <v>170</v>
      </c>
      <c r="G42" s="15" t="s">
        <v>149</v>
      </c>
      <c r="H42" s="16" t="s">
        <v>51</v>
      </c>
      <c r="I42" s="17" t="s">
        <v>241</v>
      </c>
      <c r="J42" s="16" t="s">
        <v>65</v>
      </c>
      <c r="K42" s="17" t="s">
        <v>242</v>
      </c>
      <c r="L42" s="16"/>
      <c r="M42" s="17"/>
      <c r="N42" s="16" t="s">
        <v>68</v>
      </c>
      <c r="O42" s="17" t="s">
        <v>243</v>
      </c>
      <c r="P42" s="16"/>
      <c r="Q42" s="17"/>
      <c r="R42" s="16" t="s">
        <v>68</v>
      </c>
      <c r="S42" s="17" t="s">
        <v>244</v>
      </c>
      <c r="T42" s="18" t="n">
        <f>25256.5</f>
        <v>25256.5</v>
      </c>
      <c r="U42" s="19" t="n">
        <f>80</f>
        <v>80.0</v>
      </c>
      <c r="V42" s="19"/>
      <c r="W42" s="23"/>
      <c r="X42" s="19" t="n">
        <f>201981500</f>
        <v>2.019815E8</v>
      </c>
      <c r="Y42" s="19"/>
      <c r="Z42" s="23"/>
      <c r="AA42" s="16"/>
      <c r="AB42" s="20" t="n">
        <f>236</f>
        <v>236.0</v>
      </c>
      <c r="AC42" s="21" t="n">
        <f>14</f>
        <v>14.0</v>
      </c>
    </row>
    <row r="43">
      <c r="A43" s="13" t="s">
        <v>46</v>
      </c>
      <c r="B43" s="14" t="s">
        <v>175</v>
      </c>
      <c r="C43" s="14" t="s">
        <v>176</v>
      </c>
      <c r="D43" s="22"/>
      <c r="E43" s="14" t="s">
        <v>151</v>
      </c>
      <c r="F43" s="15" t="s">
        <v>173</v>
      </c>
      <c r="G43" s="15" t="s">
        <v>153</v>
      </c>
      <c r="H43" s="16" t="s">
        <v>51</v>
      </c>
      <c r="I43" s="17" t="s">
        <v>245</v>
      </c>
      <c r="J43" s="16" t="s">
        <v>96</v>
      </c>
      <c r="K43" s="17" t="s">
        <v>246</v>
      </c>
      <c r="L43" s="16"/>
      <c r="M43" s="17"/>
      <c r="N43" s="16" t="s">
        <v>68</v>
      </c>
      <c r="O43" s="17" t="s">
        <v>247</v>
      </c>
      <c r="P43" s="16"/>
      <c r="Q43" s="17"/>
      <c r="R43" s="16" t="s">
        <v>70</v>
      </c>
      <c r="S43" s="17" t="s">
        <v>156</v>
      </c>
      <c r="T43" s="18" t="n">
        <f>25062</f>
        <v>25062.0</v>
      </c>
      <c r="U43" s="19" t="n">
        <f>50</f>
        <v>50.0</v>
      </c>
      <c r="V43" s="19"/>
      <c r="W43" s="23"/>
      <c r="X43" s="19" t="n">
        <f>124237500</f>
        <v>1.242375E8</v>
      </c>
      <c r="Y43" s="19"/>
      <c r="Z43" s="23"/>
      <c r="AA43" s="16"/>
      <c r="AB43" s="20" t="n">
        <f>95</f>
        <v>95.0</v>
      </c>
      <c r="AC43" s="21" t="n">
        <f>11</f>
        <v>11.0</v>
      </c>
    </row>
    <row r="44">
      <c r="A44" s="13" t="s">
        <v>46</v>
      </c>
      <c r="B44" s="14" t="s">
        <v>248</v>
      </c>
      <c r="C44" s="14" t="s">
        <v>249</v>
      </c>
      <c r="D44" s="22"/>
      <c r="E44" s="14" t="s">
        <v>46</v>
      </c>
      <c r="F44" s="15" t="s">
        <v>167</v>
      </c>
      <c r="G44" s="15" t="s">
        <v>50</v>
      </c>
      <c r="H44" s="16" t="s">
        <v>51</v>
      </c>
      <c r="I44" s="17" t="s">
        <v>250</v>
      </c>
      <c r="J44" s="16" t="s">
        <v>51</v>
      </c>
      <c r="K44" s="17" t="s">
        <v>251</v>
      </c>
      <c r="L44" s="16" t="s">
        <v>51</v>
      </c>
      <c r="M44" s="17" t="s">
        <v>252</v>
      </c>
      <c r="N44" s="16" t="s">
        <v>55</v>
      </c>
      <c r="O44" s="17" t="s">
        <v>253</v>
      </c>
      <c r="P44" s="16" t="s">
        <v>55</v>
      </c>
      <c r="Q44" s="17" t="s">
        <v>254</v>
      </c>
      <c r="R44" s="16" t="s">
        <v>58</v>
      </c>
      <c r="S44" s="17" t="s">
        <v>255</v>
      </c>
      <c r="T44" s="18" t="n">
        <f>1931.67</f>
        <v>1931.67</v>
      </c>
      <c r="U44" s="19" t="n">
        <f>1350893</f>
        <v>1350893.0</v>
      </c>
      <c r="V44" s="19" t="n">
        <v>566624.0</v>
      </c>
      <c r="W44" s="23" t="n">
        <v>498730.0</v>
      </c>
      <c r="X44" s="19" t="n">
        <f>26045432617266</f>
        <v>2.6045432617266E13</v>
      </c>
      <c r="Y44" s="19" t="n">
        <v>1.0922011269266E13</v>
      </c>
      <c r="Z44" s="23" t="n">
        <v>9.606377208E12</v>
      </c>
      <c r="AA44" s="16" t="s">
        <v>60</v>
      </c>
      <c r="AB44" s="20" t="n">
        <f>73653</f>
        <v>73653.0</v>
      </c>
      <c r="AC44" s="21" t="n">
        <f>6</f>
        <v>6.0</v>
      </c>
    </row>
    <row r="45">
      <c r="A45" s="13" t="s">
        <v>46</v>
      </c>
      <c r="B45" s="14" t="s">
        <v>248</v>
      </c>
      <c r="C45" s="14" t="s">
        <v>249</v>
      </c>
      <c r="D45" s="22"/>
      <c r="E45" s="14" t="s">
        <v>61</v>
      </c>
      <c r="F45" s="15" t="s">
        <v>75</v>
      </c>
      <c r="G45" s="15" t="s">
        <v>63</v>
      </c>
      <c r="H45" s="16" t="s">
        <v>51</v>
      </c>
      <c r="I45" s="17" t="s">
        <v>256</v>
      </c>
      <c r="J45" s="16" t="s">
        <v>65</v>
      </c>
      <c r="K45" s="17" t="s">
        <v>257</v>
      </c>
      <c r="L45" s="16" t="s">
        <v>79</v>
      </c>
      <c r="M45" s="17" t="s">
        <v>258</v>
      </c>
      <c r="N45" s="16" t="s">
        <v>68</v>
      </c>
      <c r="O45" s="17" t="s">
        <v>259</v>
      </c>
      <c r="P45" s="16" t="s">
        <v>68</v>
      </c>
      <c r="Q45" s="17" t="s">
        <v>260</v>
      </c>
      <c r="R45" s="16" t="s">
        <v>72</v>
      </c>
      <c r="S45" s="17" t="s">
        <v>261</v>
      </c>
      <c r="T45" s="18" t="n">
        <f>1903.43</f>
        <v>1903.43</v>
      </c>
      <c r="U45" s="19" t="n">
        <f>2528231</f>
        <v>2528231.0</v>
      </c>
      <c r="V45" s="19" t="n">
        <v>753254.0</v>
      </c>
      <c r="W45" s="23" t="n">
        <v>498730.0</v>
      </c>
      <c r="X45" s="19" t="n">
        <f>47943087333288</f>
        <v>4.7943087333288E13</v>
      </c>
      <c r="Y45" s="19" t="n">
        <v>1.4299555737288E13</v>
      </c>
      <c r="Z45" s="23" t="n">
        <v>9.505735401E12</v>
      </c>
      <c r="AA45" s="16"/>
      <c r="AB45" s="20" t="n">
        <f>540823</f>
        <v>540823.0</v>
      </c>
      <c r="AC45" s="21" t="n">
        <f>20</f>
        <v>20.0</v>
      </c>
    </row>
    <row r="46">
      <c r="A46" s="13" t="s">
        <v>46</v>
      </c>
      <c r="B46" s="14" t="s">
        <v>248</v>
      </c>
      <c r="C46" s="14" t="s">
        <v>249</v>
      </c>
      <c r="D46" s="22"/>
      <c r="E46" s="14" t="s">
        <v>74</v>
      </c>
      <c r="F46" s="15" t="s">
        <v>170</v>
      </c>
      <c r="G46" s="15" t="s">
        <v>76</v>
      </c>
      <c r="H46" s="16" t="s">
        <v>65</v>
      </c>
      <c r="I46" s="17" t="s">
        <v>262</v>
      </c>
      <c r="J46" s="16" t="s">
        <v>65</v>
      </c>
      <c r="K46" s="17" t="s">
        <v>262</v>
      </c>
      <c r="L46" s="16"/>
      <c r="M46" s="17"/>
      <c r="N46" s="16" t="s">
        <v>70</v>
      </c>
      <c r="O46" s="17" t="s">
        <v>263</v>
      </c>
      <c r="P46" s="16"/>
      <c r="Q46" s="17"/>
      <c r="R46" s="16" t="s">
        <v>70</v>
      </c>
      <c r="S46" s="17" t="s">
        <v>264</v>
      </c>
      <c r="T46" s="18" t="n">
        <f>1901.28</f>
        <v>1901.28</v>
      </c>
      <c r="U46" s="19" t="n">
        <f>23</f>
        <v>23.0</v>
      </c>
      <c r="V46" s="19"/>
      <c r="W46" s="23"/>
      <c r="X46" s="19" t="n">
        <f>432905000</f>
        <v>4.32905E8</v>
      </c>
      <c r="Y46" s="19"/>
      <c r="Z46" s="23"/>
      <c r="AA46" s="16"/>
      <c r="AB46" s="20" t="n">
        <f>409</f>
        <v>409.0</v>
      </c>
      <c r="AC46" s="21" t="n">
        <f>7</f>
        <v>7.0</v>
      </c>
    </row>
    <row r="47">
      <c r="A47" s="13" t="s">
        <v>46</v>
      </c>
      <c r="B47" s="14" t="s">
        <v>248</v>
      </c>
      <c r="C47" s="14" t="s">
        <v>249</v>
      </c>
      <c r="D47" s="22"/>
      <c r="E47" s="14" t="s">
        <v>84</v>
      </c>
      <c r="F47" s="15" t="s">
        <v>93</v>
      </c>
      <c r="G47" s="15" t="s">
        <v>86</v>
      </c>
      <c r="H47" s="16"/>
      <c r="I47" s="17" t="s">
        <v>105</v>
      </c>
      <c r="J47" s="16"/>
      <c r="K47" s="17" t="s">
        <v>105</v>
      </c>
      <c r="L47" s="16"/>
      <c r="M47" s="17"/>
      <c r="N47" s="16"/>
      <c r="O47" s="17" t="s">
        <v>105</v>
      </c>
      <c r="P47" s="16"/>
      <c r="Q47" s="17"/>
      <c r="R47" s="16"/>
      <c r="S47" s="17" t="s">
        <v>105</v>
      </c>
      <c r="T47" s="18" t="n">
        <f>1880.05</f>
        <v>1880.05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n">
        <f>300</f>
        <v>300.0</v>
      </c>
      <c r="AC47" s="21" t="str">
        <f>"－"</f>
        <v>－</v>
      </c>
    </row>
    <row r="48">
      <c r="A48" s="13" t="s">
        <v>46</v>
      </c>
      <c r="B48" s="14" t="s">
        <v>248</v>
      </c>
      <c r="C48" s="14" t="s">
        <v>249</v>
      </c>
      <c r="D48" s="22"/>
      <c r="E48" s="14" t="s">
        <v>92</v>
      </c>
      <c r="F48" s="15" t="s">
        <v>173</v>
      </c>
      <c r="G48" s="15" t="s">
        <v>94</v>
      </c>
      <c r="H48" s="16"/>
      <c r="I48" s="17" t="s">
        <v>105</v>
      </c>
      <c r="J48" s="16"/>
      <c r="K48" s="17" t="s">
        <v>105</v>
      </c>
      <c r="L48" s="16" t="s">
        <v>265</v>
      </c>
      <c r="M48" s="17" t="s">
        <v>266</v>
      </c>
      <c r="N48" s="16"/>
      <c r="O48" s="17" t="s">
        <v>105</v>
      </c>
      <c r="P48" s="16" t="s">
        <v>265</v>
      </c>
      <c r="Q48" s="17" t="s">
        <v>267</v>
      </c>
      <c r="R48" s="16"/>
      <c r="S48" s="17" t="s">
        <v>105</v>
      </c>
      <c r="T48" s="18" t="n">
        <f>1877.63</f>
        <v>1877.63</v>
      </c>
      <c r="U48" s="19" t="n">
        <f>606</f>
        <v>606.0</v>
      </c>
      <c r="V48" s="19" t="n">
        <v>606.0</v>
      </c>
      <c r="W48" s="23"/>
      <c r="X48" s="19" t="n">
        <f>11503680000</f>
        <v>1.150368E10</v>
      </c>
      <c r="Y48" s="19" t="n">
        <v>1.150368E10</v>
      </c>
      <c r="Z48" s="23"/>
      <c r="AA48" s="16"/>
      <c r="AB48" s="20" t="n">
        <f>600</f>
        <v>600.0</v>
      </c>
      <c r="AC48" s="21" t="str">
        <f>"－"</f>
        <v>－</v>
      </c>
    </row>
    <row r="49">
      <c r="A49" s="13" t="s">
        <v>46</v>
      </c>
      <c r="B49" s="14" t="s">
        <v>248</v>
      </c>
      <c r="C49" s="14" t="s">
        <v>249</v>
      </c>
      <c r="D49" s="22"/>
      <c r="E49" s="14" t="s">
        <v>102</v>
      </c>
      <c r="F49" s="15" t="s">
        <v>109</v>
      </c>
      <c r="G49" s="15" t="s">
        <v>104</v>
      </c>
      <c r="H49" s="16"/>
      <c r="I49" s="17" t="s">
        <v>105</v>
      </c>
      <c r="J49" s="16"/>
      <c r="K49" s="17" t="s">
        <v>105</v>
      </c>
      <c r="L49" s="16"/>
      <c r="M49" s="17"/>
      <c r="N49" s="16"/>
      <c r="O49" s="17" t="s">
        <v>105</v>
      </c>
      <c r="P49" s="16"/>
      <c r="Q49" s="17"/>
      <c r="R49" s="16"/>
      <c r="S49" s="17" t="s">
        <v>105</v>
      </c>
      <c r="T49" s="18" t="n">
        <f>1855.68</f>
        <v>1855.68</v>
      </c>
      <c r="U49" s="19" t="str">
        <f>"－"</f>
        <v>－</v>
      </c>
      <c r="V49" s="19"/>
      <c r="W49" s="23"/>
      <c r="X49" s="19" t="str">
        <f>"－"</f>
        <v>－</v>
      </c>
      <c r="Y49" s="19"/>
      <c r="Z49" s="23"/>
      <c r="AA49" s="16"/>
      <c r="AB49" s="20" t="str">
        <f>"－"</f>
        <v>－</v>
      </c>
      <c r="AC49" s="21" t="str">
        <f>"－"</f>
        <v>－</v>
      </c>
    </row>
    <row r="50">
      <c r="A50" s="13" t="s">
        <v>46</v>
      </c>
      <c r="B50" s="14" t="s">
        <v>268</v>
      </c>
      <c r="C50" s="14" t="s">
        <v>269</v>
      </c>
      <c r="D50" s="22"/>
      <c r="E50" s="14" t="s">
        <v>46</v>
      </c>
      <c r="F50" s="15" t="s">
        <v>170</v>
      </c>
      <c r="G50" s="15" t="s">
        <v>50</v>
      </c>
      <c r="H50" s="16" t="s">
        <v>51</v>
      </c>
      <c r="I50" s="17" t="s">
        <v>270</v>
      </c>
      <c r="J50" s="16" t="s">
        <v>51</v>
      </c>
      <c r="K50" s="17" t="s">
        <v>271</v>
      </c>
      <c r="L50" s="16" t="s">
        <v>51</v>
      </c>
      <c r="M50" s="17" t="s">
        <v>272</v>
      </c>
      <c r="N50" s="16" t="s">
        <v>55</v>
      </c>
      <c r="O50" s="17" t="s">
        <v>273</v>
      </c>
      <c r="P50" s="16" t="s">
        <v>55</v>
      </c>
      <c r="Q50" s="17" t="s">
        <v>274</v>
      </c>
      <c r="R50" s="16" t="s">
        <v>58</v>
      </c>
      <c r="S50" s="17" t="s">
        <v>275</v>
      </c>
      <c r="T50" s="18" t="n">
        <f>1931.67</f>
        <v>1931.67</v>
      </c>
      <c r="U50" s="19" t="n">
        <f>134451</f>
        <v>134451.0</v>
      </c>
      <c r="V50" s="19" t="n">
        <v>22595.0</v>
      </c>
      <c r="W50" s="23" t="n">
        <v>12145.0</v>
      </c>
      <c r="X50" s="19" t="n">
        <f>259559287248</f>
        <v>2.59559287248E11</v>
      </c>
      <c r="Y50" s="19" t="n">
        <v>4.3537328698E10</v>
      </c>
      <c r="Z50" s="23" t="n">
        <v>2.339921655E10</v>
      </c>
      <c r="AA50" s="16" t="s">
        <v>60</v>
      </c>
      <c r="AB50" s="20" t="n">
        <f>26018</f>
        <v>26018.0</v>
      </c>
      <c r="AC50" s="21" t="n">
        <f>6</f>
        <v>6.0</v>
      </c>
    </row>
    <row r="51">
      <c r="A51" s="13" t="s">
        <v>46</v>
      </c>
      <c r="B51" s="14" t="s">
        <v>268</v>
      </c>
      <c r="C51" s="14" t="s">
        <v>269</v>
      </c>
      <c r="D51" s="22"/>
      <c r="E51" s="14" t="s">
        <v>61</v>
      </c>
      <c r="F51" s="15" t="s">
        <v>93</v>
      </c>
      <c r="G51" s="15" t="s">
        <v>63</v>
      </c>
      <c r="H51" s="16" t="s">
        <v>51</v>
      </c>
      <c r="I51" s="17" t="s">
        <v>276</v>
      </c>
      <c r="J51" s="16" t="s">
        <v>65</v>
      </c>
      <c r="K51" s="17" t="s">
        <v>277</v>
      </c>
      <c r="L51" s="16" t="s">
        <v>65</v>
      </c>
      <c r="M51" s="17" t="s">
        <v>278</v>
      </c>
      <c r="N51" s="16" t="s">
        <v>68</v>
      </c>
      <c r="O51" s="17" t="s">
        <v>279</v>
      </c>
      <c r="P51" s="16" t="s">
        <v>68</v>
      </c>
      <c r="Q51" s="17" t="s">
        <v>260</v>
      </c>
      <c r="R51" s="16" t="s">
        <v>72</v>
      </c>
      <c r="S51" s="17" t="s">
        <v>280</v>
      </c>
      <c r="T51" s="18" t="n">
        <f>1903.43</f>
        <v>1903.43</v>
      </c>
      <c r="U51" s="19" t="n">
        <f>471440</f>
        <v>471440.0</v>
      </c>
      <c r="V51" s="19" t="n">
        <v>33401.0</v>
      </c>
      <c r="W51" s="23" t="n">
        <v>12145.0</v>
      </c>
      <c r="X51" s="19" t="n">
        <f>892074677800</f>
        <v>8.920746778E11</v>
      </c>
      <c r="Y51" s="19" t="n">
        <v>6.331125635E10</v>
      </c>
      <c r="Z51" s="23" t="n">
        <v>2.31552862E10</v>
      </c>
      <c r="AA51" s="16"/>
      <c r="AB51" s="20" t="n">
        <f>43176</f>
        <v>43176.0</v>
      </c>
      <c r="AC51" s="21" t="n">
        <f>20</f>
        <v>20.0</v>
      </c>
    </row>
    <row r="52">
      <c r="A52" s="13" t="s">
        <v>46</v>
      </c>
      <c r="B52" s="14" t="s">
        <v>268</v>
      </c>
      <c r="C52" s="14" t="s">
        <v>269</v>
      </c>
      <c r="D52" s="22"/>
      <c r="E52" s="14" t="s">
        <v>74</v>
      </c>
      <c r="F52" s="15" t="s">
        <v>173</v>
      </c>
      <c r="G52" s="15" t="s">
        <v>76</v>
      </c>
      <c r="H52" s="16" t="s">
        <v>51</v>
      </c>
      <c r="I52" s="17" t="s">
        <v>281</v>
      </c>
      <c r="J52" s="16" t="s">
        <v>282</v>
      </c>
      <c r="K52" s="17" t="s">
        <v>283</v>
      </c>
      <c r="L52" s="16"/>
      <c r="M52" s="17"/>
      <c r="N52" s="16" t="s">
        <v>70</v>
      </c>
      <c r="O52" s="17" t="s">
        <v>284</v>
      </c>
      <c r="P52" s="16"/>
      <c r="Q52" s="17"/>
      <c r="R52" s="16" t="s">
        <v>72</v>
      </c>
      <c r="S52" s="17" t="s">
        <v>285</v>
      </c>
      <c r="T52" s="18" t="n">
        <f>1901.28</f>
        <v>1901.28</v>
      </c>
      <c r="U52" s="19" t="n">
        <f>453</f>
        <v>453.0</v>
      </c>
      <c r="V52" s="19"/>
      <c r="W52" s="23"/>
      <c r="X52" s="19" t="n">
        <f>847701000</f>
        <v>8.47701E8</v>
      </c>
      <c r="Y52" s="19"/>
      <c r="Z52" s="23"/>
      <c r="AA52" s="16"/>
      <c r="AB52" s="20" t="n">
        <f>88</f>
        <v>88.0</v>
      </c>
      <c r="AC52" s="21" t="n">
        <f>18</f>
        <v>18.0</v>
      </c>
    </row>
    <row r="53">
      <c r="A53" s="13" t="s">
        <v>46</v>
      </c>
      <c r="B53" s="14" t="s">
        <v>268</v>
      </c>
      <c r="C53" s="14" t="s">
        <v>269</v>
      </c>
      <c r="D53" s="22"/>
      <c r="E53" s="14" t="s">
        <v>84</v>
      </c>
      <c r="F53" s="15" t="s">
        <v>109</v>
      </c>
      <c r="G53" s="15" t="s">
        <v>86</v>
      </c>
      <c r="H53" s="16"/>
      <c r="I53" s="17" t="s">
        <v>105</v>
      </c>
      <c r="J53" s="16"/>
      <c r="K53" s="17" t="s">
        <v>105</v>
      </c>
      <c r="L53" s="16"/>
      <c r="M53" s="17"/>
      <c r="N53" s="16"/>
      <c r="O53" s="17" t="s">
        <v>105</v>
      </c>
      <c r="P53" s="16"/>
      <c r="Q53" s="17"/>
      <c r="R53" s="16"/>
      <c r="S53" s="17" t="s">
        <v>105</v>
      </c>
      <c r="T53" s="18" t="n">
        <f>1876.32</f>
        <v>1876.32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286</v>
      </c>
      <c r="C54" s="14" t="s">
        <v>287</v>
      </c>
      <c r="D54" s="22"/>
      <c r="E54" s="14" t="s">
        <v>46</v>
      </c>
      <c r="F54" s="15" t="s">
        <v>167</v>
      </c>
      <c r="G54" s="15" t="s">
        <v>50</v>
      </c>
      <c r="H54" s="16" t="s">
        <v>51</v>
      </c>
      <c r="I54" s="17" t="s">
        <v>288</v>
      </c>
      <c r="J54" s="16" t="s">
        <v>58</v>
      </c>
      <c r="K54" s="17" t="s">
        <v>289</v>
      </c>
      <c r="L54" s="16" t="s">
        <v>58</v>
      </c>
      <c r="M54" s="17" t="s">
        <v>290</v>
      </c>
      <c r="N54" s="16" t="s">
        <v>55</v>
      </c>
      <c r="O54" s="17" t="s">
        <v>291</v>
      </c>
      <c r="P54" s="16" t="s">
        <v>55</v>
      </c>
      <c r="Q54" s="17" t="s">
        <v>292</v>
      </c>
      <c r="R54" s="16" t="s">
        <v>58</v>
      </c>
      <c r="S54" s="17" t="s">
        <v>293</v>
      </c>
      <c r="T54" s="18" t="n">
        <f>17416.67</f>
        <v>17416.67</v>
      </c>
      <c r="U54" s="19" t="n">
        <f>95175</f>
        <v>95175.0</v>
      </c>
      <c r="V54" s="19" t="n">
        <v>36445.0</v>
      </c>
      <c r="W54" s="23" t="n">
        <v>26267.0</v>
      </c>
      <c r="X54" s="19" t="n">
        <f>165242190250</f>
        <v>1.6524219025E11</v>
      </c>
      <c r="Y54" s="19" t="n">
        <v>6.312702035E10</v>
      </c>
      <c r="Z54" s="23" t="n">
        <v>4.56162114E10</v>
      </c>
      <c r="AA54" s="16" t="s">
        <v>60</v>
      </c>
      <c r="AB54" s="20" t="n">
        <f>21891</f>
        <v>21891.0</v>
      </c>
      <c r="AC54" s="21" t="n">
        <f>6</f>
        <v>6.0</v>
      </c>
    </row>
    <row r="55">
      <c r="A55" s="13" t="s">
        <v>46</v>
      </c>
      <c r="B55" s="14" t="s">
        <v>286</v>
      </c>
      <c r="C55" s="14" t="s">
        <v>287</v>
      </c>
      <c r="D55" s="22"/>
      <c r="E55" s="14" t="s">
        <v>61</v>
      </c>
      <c r="F55" s="15" t="s">
        <v>75</v>
      </c>
      <c r="G55" s="15" t="s">
        <v>63</v>
      </c>
      <c r="H55" s="16" t="s">
        <v>126</v>
      </c>
      <c r="I55" s="17" t="s">
        <v>294</v>
      </c>
      <c r="J55" s="16" t="s">
        <v>79</v>
      </c>
      <c r="K55" s="17" t="s">
        <v>295</v>
      </c>
      <c r="L55" s="16" t="s">
        <v>79</v>
      </c>
      <c r="M55" s="17" t="s">
        <v>296</v>
      </c>
      <c r="N55" s="16" t="s">
        <v>68</v>
      </c>
      <c r="O55" s="17" t="s">
        <v>297</v>
      </c>
      <c r="P55" s="16" t="s">
        <v>68</v>
      </c>
      <c r="Q55" s="17" t="s">
        <v>298</v>
      </c>
      <c r="R55" s="16" t="s">
        <v>72</v>
      </c>
      <c r="S55" s="17" t="s">
        <v>299</v>
      </c>
      <c r="T55" s="18" t="n">
        <f>17114</f>
        <v>17114.0</v>
      </c>
      <c r="U55" s="19" t="n">
        <f>237355</f>
        <v>237355.0</v>
      </c>
      <c r="V55" s="19" t="n">
        <v>55842.0</v>
      </c>
      <c r="W55" s="23" t="n">
        <v>26267.0</v>
      </c>
      <c r="X55" s="19" t="n">
        <f>402689475823</f>
        <v>4.02689475823E11</v>
      </c>
      <c r="Y55" s="19" t="n">
        <v>9.4492248623E10</v>
      </c>
      <c r="Z55" s="23" t="n">
        <v>4.51078272E10</v>
      </c>
      <c r="AA55" s="16"/>
      <c r="AB55" s="20" t="n">
        <f>79519</f>
        <v>79519.0</v>
      </c>
      <c r="AC55" s="21" t="n">
        <f>19</f>
        <v>19.0</v>
      </c>
    </row>
    <row r="56">
      <c r="A56" s="13" t="s">
        <v>46</v>
      </c>
      <c r="B56" s="14" t="s">
        <v>286</v>
      </c>
      <c r="C56" s="14" t="s">
        <v>287</v>
      </c>
      <c r="D56" s="22"/>
      <c r="E56" s="14" t="s">
        <v>74</v>
      </c>
      <c r="F56" s="15" t="s">
        <v>170</v>
      </c>
      <c r="G56" s="15" t="s">
        <v>76</v>
      </c>
      <c r="H56" s="16"/>
      <c r="I56" s="17" t="s">
        <v>105</v>
      </c>
      <c r="J56" s="16"/>
      <c r="K56" s="17" t="s">
        <v>105</v>
      </c>
      <c r="L56" s="16"/>
      <c r="M56" s="17"/>
      <c r="N56" s="16"/>
      <c r="O56" s="17" t="s">
        <v>105</v>
      </c>
      <c r="P56" s="16"/>
      <c r="Q56" s="17"/>
      <c r="R56" s="16"/>
      <c r="S56" s="17" t="s">
        <v>105</v>
      </c>
      <c r="T56" s="18" t="n">
        <f>17109.25</f>
        <v>17109.25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str">
        <f>"－"</f>
        <v>－</v>
      </c>
      <c r="AC56" s="21" t="str">
        <f>"－"</f>
        <v>－</v>
      </c>
    </row>
    <row r="57">
      <c r="A57" s="13" t="s">
        <v>46</v>
      </c>
      <c r="B57" s="14" t="s">
        <v>286</v>
      </c>
      <c r="C57" s="14" t="s">
        <v>287</v>
      </c>
      <c r="D57" s="22"/>
      <c r="E57" s="14" t="s">
        <v>84</v>
      </c>
      <c r="F57" s="15" t="s">
        <v>93</v>
      </c>
      <c r="G57" s="15" t="s">
        <v>86</v>
      </c>
      <c r="H57" s="16"/>
      <c r="I57" s="17" t="s">
        <v>105</v>
      </c>
      <c r="J57" s="16"/>
      <c r="K57" s="17" t="s">
        <v>105</v>
      </c>
      <c r="L57" s="16"/>
      <c r="M57" s="17"/>
      <c r="N57" s="16"/>
      <c r="O57" s="17" t="s">
        <v>105</v>
      </c>
      <c r="P57" s="16"/>
      <c r="Q57" s="17"/>
      <c r="R57" s="16"/>
      <c r="S57" s="17" t="s">
        <v>105</v>
      </c>
      <c r="T57" s="18" t="n">
        <f>16916.25</f>
        <v>16916.25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286</v>
      </c>
      <c r="C58" s="14" t="s">
        <v>287</v>
      </c>
      <c r="D58" s="22"/>
      <c r="E58" s="14" t="s">
        <v>92</v>
      </c>
      <c r="F58" s="15" t="s">
        <v>173</v>
      </c>
      <c r="G58" s="15" t="s">
        <v>94</v>
      </c>
      <c r="H58" s="16"/>
      <c r="I58" s="17" t="s">
        <v>105</v>
      </c>
      <c r="J58" s="16"/>
      <c r="K58" s="17" t="s">
        <v>105</v>
      </c>
      <c r="L58" s="16"/>
      <c r="M58" s="17"/>
      <c r="N58" s="16"/>
      <c r="O58" s="17" t="s">
        <v>105</v>
      </c>
      <c r="P58" s="16"/>
      <c r="Q58" s="17"/>
      <c r="R58" s="16"/>
      <c r="S58" s="17" t="s">
        <v>105</v>
      </c>
      <c r="T58" s="18" t="n">
        <f>16894</f>
        <v>16894.0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286</v>
      </c>
      <c r="C59" s="14" t="s">
        <v>287</v>
      </c>
      <c r="D59" s="22"/>
      <c r="E59" s="14" t="s">
        <v>102</v>
      </c>
      <c r="F59" s="15" t="s">
        <v>109</v>
      </c>
      <c r="G59" s="15" t="s">
        <v>104</v>
      </c>
      <c r="H59" s="16"/>
      <c r="I59" s="17" t="s">
        <v>105</v>
      </c>
      <c r="J59" s="16"/>
      <c r="K59" s="17" t="s">
        <v>105</v>
      </c>
      <c r="L59" s="16"/>
      <c r="M59" s="17"/>
      <c r="N59" s="16"/>
      <c r="O59" s="17" t="s">
        <v>105</v>
      </c>
      <c r="P59" s="16"/>
      <c r="Q59" s="17"/>
      <c r="R59" s="16"/>
      <c r="S59" s="17" t="s">
        <v>105</v>
      </c>
      <c r="T59" s="18" t="n">
        <f>16674.64</f>
        <v>16674.64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str">
        <f>"－"</f>
        <v>－</v>
      </c>
      <c r="AC59" s="21" t="str">
        <f>"－"</f>
        <v>－</v>
      </c>
    </row>
    <row r="60">
      <c r="A60" s="13" t="s">
        <v>46</v>
      </c>
      <c r="B60" s="14" t="s">
        <v>300</v>
      </c>
      <c r="C60" s="14" t="s">
        <v>301</v>
      </c>
      <c r="D60" s="22"/>
      <c r="E60" s="14" t="s">
        <v>46</v>
      </c>
      <c r="F60" s="15" t="s">
        <v>170</v>
      </c>
      <c r="G60" s="15" t="s">
        <v>50</v>
      </c>
      <c r="H60" s="16" t="s">
        <v>55</v>
      </c>
      <c r="I60" s="17" t="s">
        <v>302</v>
      </c>
      <c r="J60" s="16" t="s">
        <v>55</v>
      </c>
      <c r="K60" s="17" t="s">
        <v>302</v>
      </c>
      <c r="L60" s="16" t="s">
        <v>123</v>
      </c>
      <c r="M60" s="17" t="s">
        <v>303</v>
      </c>
      <c r="N60" s="16" t="s">
        <v>55</v>
      </c>
      <c r="O60" s="17" t="s">
        <v>304</v>
      </c>
      <c r="P60" s="16" t="s">
        <v>123</v>
      </c>
      <c r="Q60" s="17" t="s">
        <v>303</v>
      </c>
      <c r="R60" s="16" t="s">
        <v>55</v>
      </c>
      <c r="S60" s="17" t="s">
        <v>304</v>
      </c>
      <c r="T60" s="18" t="n">
        <f>936.92</f>
        <v>936.92</v>
      </c>
      <c r="U60" s="19" t="n">
        <f>54</f>
        <v>54.0</v>
      </c>
      <c r="V60" s="19" t="n">
        <v>43.0</v>
      </c>
      <c r="W60" s="23"/>
      <c r="X60" s="19" t="n">
        <f>50666500</f>
        <v>5.06665E7</v>
      </c>
      <c r="Y60" s="19" t="n">
        <v>4.0506E7</v>
      </c>
      <c r="Z60" s="23"/>
      <c r="AA60" s="16" t="s">
        <v>60</v>
      </c>
      <c r="AB60" s="20" t="n">
        <f>10</f>
        <v>10.0</v>
      </c>
      <c r="AC60" s="21" t="n">
        <f>1</f>
        <v>1.0</v>
      </c>
    </row>
    <row r="61">
      <c r="A61" s="13" t="s">
        <v>46</v>
      </c>
      <c r="B61" s="14" t="s">
        <v>300</v>
      </c>
      <c r="C61" s="14" t="s">
        <v>301</v>
      </c>
      <c r="D61" s="22"/>
      <c r="E61" s="14" t="s">
        <v>61</v>
      </c>
      <c r="F61" s="15" t="s">
        <v>93</v>
      </c>
      <c r="G61" s="15" t="s">
        <v>63</v>
      </c>
      <c r="H61" s="16" t="s">
        <v>79</v>
      </c>
      <c r="I61" s="17" t="s">
        <v>305</v>
      </c>
      <c r="J61" s="16" t="s">
        <v>79</v>
      </c>
      <c r="K61" s="17" t="s">
        <v>305</v>
      </c>
      <c r="L61" s="16" t="s">
        <v>123</v>
      </c>
      <c r="M61" s="17" t="s">
        <v>306</v>
      </c>
      <c r="N61" s="16" t="s">
        <v>79</v>
      </c>
      <c r="O61" s="17" t="s">
        <v>305</v>
      </c>
      <c r="P61" s="16" t="s">
        <v>70</v>
      </c>
      <c r="Q61" s="17" t="s">
        <v>307</v>
      </c>
      <c r="R61" s="16" t="s">
        <v>79</v>
      </c>
      <c r="S61" s="17" t="s">
        <v>305</v>
      </c>
      <c r="T61" s="18" t="n">
        <f>920.75</f>
        <v>920.75</v>
      </c>
      <c r="U61" s="19" t="n">
        <f>87</f>
        <v>87.0</v>
      </c>
      <c r="V61" s="19" t="n">
        <v>77.0</v>
      </c>
      <c r="W61" s="23"/>
      <c r="X61" s="19" t="n">
        <f>79653480</f>
        <v>7.965348E7</v>
      </c>
      <c r="Y61" s="19" t="n">
        <v>7.013848E7</v>
      </c>
      <c r="Z61" s="23"/>
      <c r="AA61" s="16"/>
      <c r="AB61" s="20" t="n">
        <f>87</f>
        <v>87.0</v>
      </c>
      <c r="AC61" s="21" t="n">
        <f>1</f>
        <v>1.0</v>
      </c>
    </row>
    <row r="62">
      <c r="A62" s="13" t="s">
        <v>46</v>
      </c>
      <c r="B62" s="14" t="s">
        <v>300</v>
      </c>
      <c r="C62" s="14" t="s">
        <v>301</v>
      </c>
      <c r="D62" s="22"/>
      <c r="E62" s="14" t="s">
        <v>74</v>
      </c>
      <c r="F62" s="15" t="s">
        <v>173</v>
      </c>
      <c r="G62" s="15" t="s">
        <v>76</v>
      </c>
      <c r="H62" s="16"/>
      <c r="I62" s="17" t="s">
        <v>105</v>
      </c>
      <c r="J62" s="16"/>
      <c r="K62" s="17" t="s">
        <v>105</v>
      </c>
      <c r="L62" s="16"/>
      <c r="M62" s="17"/>
      <c r="N62" s="16"/>
      <c r="O62" s="17" t="s">
        <v>105</v>
      </c>
      <c r="P62" s="16"/>
      <c r="Q62" s="17"/>
      <c r="R62" s="16"/>
      <c r="S62" s="17" t="s">
        <v>105</v>
      </c>
      <c r="T62" s="18" t="n">
        <f>920.98</f>
        <v>920.98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str">
        <f>"－"</f>
        <v>－</v>
      </c>
      <c r="AC62" s="21" t="str">
        <f>"－"</f>
        <v>－</v>
      </c>
    </row>
    <row r="63">
      <c r="A63" s="13" t="s">
        <v>46</v>
      </c>
      <c r="B63" s="14" t="s">
        <v>300</v>
      </c>
      <c r="C63" s="14" t="s">
        <v>301</v>
      </c>
      <c r="D63" s="22"/>
      <c r="E63" s="14" t="s">
        <v>84</v>
      </c>
      <c r="F63" s="15" t="s">
        <v>109</v>
      </c>
      <c r="G63" s="15" t="s">
        <v>86</v>
      </c>
      <c r="H63" s="16"/>
      <c r="I63" s="17" t="s">
        <v>105</v>
      </c>
      <c r="J63" s="16"/>
      <c r="K63" s="17" t="s">
        <v>105</v>
      </c>
      <c r="L63" s="16"/>
      <c r="M63" s="17"/>
      <c r="N63" s="16"/>
      <c r="O63" s="17" t="s">
        <v>105</v>
      </c>
      <c r="P63" s="16"/>
      <c r="Q63" s="17"/>
      <c r="R63" s="16"/>
      <c r="S63" s="17" t="s">
        <v>105</v>
      </c>
      <c r="T63" s="18" t="n">
        <f>909.5</f>
        <v>909.5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308</v>
      </c>
      <c r="C64" s="14" t="s">
        <v>309</v>
      </c>
      <c r="D64" s="22"/>
      <c r="E64" s="14" t="s">
        <v>46</v>
      </c>
      <c r="F64" s="15" t="s">
        <v>170</v>
      </c>
      <c r="G64" s="15" t="s">
        <v>50</v>
      </c>
      <c r="H64" s="16"/>
      <c r="I64" s="17" t="s">
        <v>105</v>
      </c>
      <c r="J64" s="16"/>
      <c r="K64" s="17" t="s">
        <v>105</v>
      </c>
      <c r="L64" s="16" t="s">
        <v>58</v>
      </c>
      <c r="M64" s="17" t="s">
        <v>310</v>
      </c>
      <c r="N64" s="16"/>
      <c r="O64" s="17" t="s">
        <v>105</v>
      </c>
      <c r="P64" s="16" t="s">
        <v>55</v>
      </c>
      <c r="Q64" s="17" t="s">
        <v>311</v>
      </c>
      <c r="R64" s="16"/>
      <c r="S64" s="17" t="s">
        <v>105</v>
      </c>
      <c r="T64" s="18" t="n">
        <f>159.62</f>
        <v>159.62</v>
      </c>
      <c r="U64" s="19" t="n">
        <f>80478</f>
        <v>80478.0</v>
      </c>
      <c r="V64" s="19" t="n">
        <v>80478.0</v>
      </c>
      <c r="W64" s="23"/>
      <c r="X64" s="19" t="n">
        <f>128613882400</f>
        <v>1.286138824E11</v>
      </c>
      <c r="Y64" s="19" t="n">
        <v>1.286138824E11</v>
      </c>
      <c r="Z64" s="23"/>
      <c r="AA64" s="16" t="s">
        <v>60</v>
      </c>
      <c r="AB64" s="20" t="n">
        <f>7793</f>
        <v>7793.0</v>
      </c>
      <c r="AC64" s="21" t="str">
        <f>"－"</f>
        <v>－</v>
      </c>
    </row>
    <row r="65">
      <c r="A65" s="13" t="s">
        <v>46</v>
      </c>
      <c r="B65" s="14" t="s">
        <v>308</v>
      </c>
      <c r="C65" s="14" t="s">
        <v>309</v>
      </c>
      <c r="D65" s="22"/>
      <c r="E65" s="14" t="s">
        <v>61</v>
      </c>
      <c r="F65" s="15" t="s">
        <v>93</v>
      </c>
      <c r="G65" s="15" t="s">
        <v>63</v>
      </c>
      <c r="H65" s="16" t="s">
        <v>79</v>
      </c>
      <c r="I65" s="17" t="s">
        <v>312</v>
      </c>
      <c r="J65" s="16" t="s">
        <v>79</v>
      </c>
      <c r="K65" s="17" t="s">
        <v>312</v>
      </c>
      <c r="L65" s="16" t="s">
        <v>265</v>
      </c>
      <c r="M65" s="17" t="s">
        <v>313</v>
      </c>
      <c r="N65" s="16" t="s">
        <v>114</v>
      </c>
      <c r="O65" s="17" t="s">
        <v>314</v>
      </c>
      <c r="P65" s="16" t="s">
        <v>123</v>
      </c>
      <c r="Q65" s="17" t="s">
        <v>315</v>
      </c>
      <c r="R65" s="16" t="s">
        <v>114</v>
      </c>
      <c r="S65" s="17" t="s">
        <v>314</v>
      </c>
      <c r="T65" s="18" t="n">
        <f>158.59</f>
        <v>158.59</v>
      </c>
      <c r="U65" s="19" t="n">
        <f>71521</f>
        <v>71521.0</v>
      </c>
      <c r="V65" s="19" t="n">
        <v>71501.0</v>
      </c>
      <c r="W65" s="23"/>
      <c r="X65" s="19" t="n">
        <f>112459789340</f>
        <v>1.1245978934E11</v>
      </c>
      <c r="Y65" s="19" t="n">
        <v>1.1242818934E11</v>
      </c>
      <c r="Z65" s="23"/>
      <c r="AA65" s="16"/>
      <c r="AB65" s="20" t="n">
        <f>70888</f>
        <v>70888.0</v>
      </c>
      <c r="AC65" s="21" t="n">
        <f>2</f>
        <v>2.0</v>
      </c>
    </row>
    <row r="66">
      <c r="A66" s="13" t="s">
        <v>46</v>
      </c>
      <c r="B66" s="14" t="s">
        <v>308</v>
      </c>
      <c r="C66" s="14" t="s">
        <v>309</v>
      </c>
      <c r="D66" s="22"/>
      <c r="E66" s="14" t="s">
        <v>74</v>
      </c>
      <c r="F66" s="15" t="s">
        <v>173</v>
      </c>
      <c r="G66" s="15" t="s">
        <v>76</v>
      </c>
      <c r="H66" s="16"/>
      <c r="I66" s="17" t="s">
        <v>105</v>
      </c>
      <c r="J66" s="16"/>
      <c r="K66" s="17" t="s">
        <v>105</v>
      </c>
      <c r="L66" s="16"/>
      <c r="M66" s="17"/>
      <c r="N66" s="16"/>
      <c r="O66" s="17" t="s">
        <v>105</v>
      </c>
      <c r="P66" s="16"/>
      <c r="Q66" s="17"/>
      <c r="R66" s="16"/>
      <c r="S66" s="17" t="s">
        <v>105</v>
      </c>
      <c r="T66" s="18" t="n">
        <f>158.65</f>
        <v>158.65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308</v>
      </c>
      <c r="C67" s="14" t="s">
        <v>309</v>
      </c>
      <c r="D67" s="22"/>
      <c r="E67" s="14" t="s">
        <v>84</v>
      </c>
      <c r="F67" s="15" t="s">
        <v>109</v>
      </c>
      <c r="G67" s="15" t="s">
        <v>86</v>
      </c>
      <c r="H67" s="16"/>
      <c r="I67" s="17" t="s">
        <v>105</v>
      </c>
      <c r="J67" s="16"/>
      <c r="K67" s="17" t="s">
        <v>105</v>
      </c>
      <c r="L67" s="16"/>
      <c r="M67" s="17"/>
      <c r="N67" s="16"/>
      <c r="O67" s="17" t="s">
        <v>105</v>
      </c>
      <c r="P67" s="16"/>
      <c r="Q67" s="17"/>
      <c r="R67" s="16"/>
      <c r="S67" s="17" t="s">
        <v>105</v>
      </c>
      <c r="T67" s="18" t="n">
        <f>156.96</f>
        <v>156.96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316</v>
      </c>
      <c r="C68" s="14" t="s">
        <v>317</v>
      </c>
      <c r="D68" s="22"/>
      <c r="E68" s="14" t="s">
        <v>46</v>
      </c>
      <c r="F68" s="15" t="s">
        <v>170</v>
      </c>
      <c r="G68" s="15" t="s">
        <v>50</v>
      </c>
      <c r="H68" s="16" t="s">
        <v>51</v>
      </c>
      <c r="I68" s="17" t="s">
        <v>318</v>
      </c>
      <c r="J68" s="16" t="s">
        <v>51</v>
      </c>
      <c r="K68" s="17" t="s">
        <v>319</v>
      </c>
      <c r="L68" s="16" t="s">
        <v>51</v>
      </c>
      <c r="M68" s="17" t="s">
        <v>320</v>
      </c>
      <c r="N68" s="16" t="s">
        <v>123</v>
      </c>
      <c r="O68" s="17" t="s">
        <v>321</v>
      </c>
      <c r="P68" s="16" t="s">
        <v>126</v>
      </c>
      <c r="Q68" s="17" t="s">
        <v>322</v>
      </c>
      <c r="R68" s="16" t="s">
        <v>58</v>
      </c>
      <c r="S68" s="17" t="s">
        <v>323</v>
      </c>
      <c r="T68" s="18" t="n">
        <f>2016.33</f>
        <v>2016.33</v>
      </c>
      <c r="U68" s="19" t="n">
        <f>94884</f>
        <v>94884.0</v>
      </c>
      <c r="V68" s="19" t="n">
        <v>88404.0</v>
      </c>
      <c r="W68" s="23" t="n">
        <v>5757.0</v>
      </c>
      <c r="X68" s="19" t="n">
        <f>191577145910</f>
        <v>1.9157714591E11</v>
      </c>
      <c r="Y68" s="19" t="n">
        <v>1.7848105141E11</v>
      </c>
      <c r="Z68" s="23" t="n">
        <v>1.16374115E10</v>
      </c>
      <c r="AA68" s="16" t="s">
        <v>60</v>
      </c>
      <c r="AB68" s="20" t="n">
        <f>16766</f>
        <v>16766.0</v>
      </c>
      <c r="AC68" s="21" t="n">
        <f>6</f>
        <v>6.0</v>
      </c>
    </row>
    <row r="69">
      <c r="A69" s="13" t="s">
        <v>46</v>
      </c>
      <c r="B69" s="14" t="s">
        <v>316</v>
      </c>
      <c r="C69" s="14" t="s">
        <v>317</v>
      </c>
      <c r="D69" s="22"/>
      <c r="E69" s="14" t="s">
        <v>61</v>
      </c>
      <c r="F69" s="15" t="s">
        <v>93</v>
      </c>
      <c r="G69" s="15" t="s">
        <v>63</v>
      </c>
      <c r="H69" s="16" t="s">
        <v>145</v>
      </c>
      <c r="I69" s="17" t="s">
        <v>324</v>
      </c>
      <c r="J69" s="16" t="s">
        <v>123</v>
      </c>
      <c r="K69" s="17" t="s">
        <v>325</v>
      </c>
      <c r="L69" s="16" t="s">
        <v>79</v>
      </c>
      <c r="M69" s="17" t="s">
        <v>326</v>
      </c>
      <c r="N69" s="16" t="s">
        <v>68</v>
      </c>
      <c r="O69" s="17" t="s">
        <v>327</v>
      </c>
      <c r="P69" s="16" t="s">
        <v>72</v>
      </c>
      <c r="Q69" s="17" t="s">
        <v>328</v>
      </c>
      <c r="R69" s="16" t="s">
        <v>72</v>
      </c>
      <c r="S69" s="17" t="s">
        <v>329</v>
      </c>
      <c r="T69" s="18" t="n">
        <f>1990.08</f>
        <v>1990.08</v>
      </c>
      <c r="U69" s="19" t="n">
        <f>104882</f>
        <v>104882.0</v>
      </c>
      <c r="V69" s="19" t="n">
        <v>91739.0</v>
      </c>
      <c r="W69" s="23" t="n">
        <v>5757.0</v>
      </c>
      <c r="X69" s="19" t="n">
        <f>209956316960</f>
        <v>2.0995631696E11</v>
      </c>
      <c r="Y69" s="19" t="n">
        <v>1.8380669726E11</v>
      </c>
      <c r="Z69" s="23" t="n">
        <v>1.15679022E10</v>
      </c>
      <c r="AA69" s="16"/>
      <c r="AB69" s="20" t="n">
        <f>61775</f>
        <v>61775.0</v>
      </c>
      <c r="AC69" s="21" t="n">
        <f>19</f>
        <v>19.0</v>
      </c>
    </row>
    <row r="70">
      <c r="A70" s="13" t="s">
        <v>46</v>
      </c>
      <c r="B70" s="14" t="s">
        <v>316</v>
      </c>
      <c r="C70" s="14" t="s">
        <v>317</v>
      </c>
      <c r="D70" s="22"/>
      <c r="E70" s="14" t="s">
        <v>74</v>
      </c>
      <c r="F70" s="15" t="s">
        <v>173</v>
      </c>
      <c r="G70" s="15" t="s">
        <v>76</v>
      </c>
      <c r="H70" s="16"/>
      <c r="I70" s="17" t="s">
        <v>105</v>
      </c>
      <c r="J70" s="16"/>
      <c r="K70" s="17" t="s">
        <v>105</v>
      </c>
      <c r="L70" s="16"/>
      <c r="M70" s="17"/>
      <c r="N70" s="16"/>
      <c r="O70" s="17" t="s">
        <v>105</v>
      </c>
      <c r="P70" s="16"/>
      <c r="Q70" s="17"/>
      <c r="R70" s="16"/>
      <c r="S70" s="17" t="s">
        <v>105</v>
      </c>
      <c r="T70" s="18" t="n">
        <f>1966.95</f>
        <v>1966.95</v>
      </c>
      <c r="U70" s="19" t="str">
        <f>"－"</f>
        <v>－</v>
      </c>
      <c r="V70" s="19"/>
      <c r="W70" s="23"/>
      <c r="X70" s="19" t="str">
        <f>"－"</f>
        <v>－</v>
      </c>
      <c r="Y70" s="19"/>
      <c r="Z70" s="23"/>
      <c r="AA70" s="16"/>
      <c r="AB70" s="20" t="str">
        <f>"－"</f>
        <v>－</v>
      </c>
      <c r="AC70" s="21" t="str">
        <f>"－"</f>
        <v>－</v>
      </c>
    </row>
    <row r="71">
      <c r="A71" s="13" t="s">
        <v>46</v>
      </c>
      <c r="B71" s="14" t="s">
        <v>316</v>
      </c>
      <c r="C71" s="14" t="s">
        <v>317</v>
      </c>
      <c r="D71" s="22"/>
      <c r="E71" s="14" t="s">
        <v>84</v>
      </c>
      <c r="F71" s="15" t="s">
        <v>109</v>
      </c>
      <c r="G71" s="15" t="s">
        <v>86</v>
      </c>
      <c r="H71" s="16"/>
      <c r="I71" s="17" t="s">
        <v>105</v>
      </c>
      <c r="J71" s="16"/>
      <c r="K71" s="17" t="s">
        <v>105</v>
      </c>
      <c r="L71" s="16"/>
      <c r="M71" s="17"/>
      <c r="N71" s="16"/>
      <c r="O71" s="17" t="s">
        <v>105</v>
      </c>
      <c r="P71" s="16"/>
      <c r="Q71" s="17"/>
      <c r="R71" s="16"/>
      <c r="S71" s="17" t="s">
        <v>105</v>
      </c>
      <c r="T71" s="18" t="n">
        <f>1950.39</f>
        <v>1950.39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330</v>
      </c>
      <c r="C72" s="14" t="s">
        <v>331</v>
      </c>
      <c r="D72" s="22"/>
      <c r="E72" s="14" t="s">
        <v>46</v>
      </c>
      <c r="F72" s="15" t="s">
        <v>167</v>
      </c>
      <c r="G72" s="15" t="s">
        <v>50</v>
      </c>
      <c r="H72" s="16"/>
      <c r="I72" s="17" t="s">
        <v>105</v>
      </c>
      <c r="J72" s="16"/>
      <c r="K72" s="17" t="s">
        <v>105</v>
      </c>
      <c r="L72" s="16"/>
      <c r="M72" s="17"/>
      <c r="N72" s="16"/>
      <c r="O72" s="17" t="s">
        <v>105</v>
      </c>
      <c r="P72" s="16"/>
      <c r="Q72" s="17"/>
      <c r="R72" s="16"/>
      <c r="S72" s="17" t="s">
        <v>105</v>
      </c>
      <c r="T72" s="18" t="n">
        <f>1471.42</f>
        <v>1471.42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 t="s">
        <v>60</v>
      </c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330</v>
      </c>
      <c r="C73" s="14" t="s">
        <v>331</v>
      </c>
      <c r="D73" s="22"/>
      <c r="E73" s="14" t="s">
        <v>61</v>
      </c>
      <c r="F73" s="15" t="s">
        <v>75</v>
      </c>
      <c r="G73" s="15" t="s">
        <v>63</v>
      </c>
      <c r="H73" s="16"/>
      <c r="I73" s="17" t="s">
        <v>105</v>
      </c>
      <c r="J73" s="16"/>
      <c r="K73" s="17" t="s">
        <v>105</v>
      </c>
      <c r="L73" s="16"/>
      <c r="M73" s="17"/>
      <c r="N73" s="16"/>
      <c r="O73" s="17" t="s">
        <v>105</v>
      </c>
      <c r="P73" s="16"/>
      <c r="Q73" s="17"/>
      <c r="R73" s="16"/>
      <c r="S73" s="17" t="s">
        <v>105</v>
      </c>
      <c r="T73" s="18" t="n">
        <f>1449.95</f>
        <v>1449.95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330</v>
      </c>
      <c r="C74" s="14" t="s">
        <v>331</v>
      </c>
      <c r="D74" s="22"/>
      <c r="E74" s="14" t="s">
        <v>74</v>
      </c>
      <c r="F74" s="15" t="s">
        <v>170</v>
      </c>
      <c r="G74" s="15" t="s">
        <v>76</v>
      </c>
      <c r="H74" s="16"/>
      <c r="I74" s="17" t="s">
        <v>105</v>
      </c>
      <c r="J74" s="16"/>
      <c r="K74" s="17" t="s">
        <v>105</v>
      </c>
      <c r="L74" s="16"/>
      <c r="M74" s="17"/>
      <c r="N74" s="16"/>
      <c r="O74" s="17" t="s">
        <v>105</v>
      </c>
      <c r="P74" s="16"/>
      <c r="Q74" s="17"/>
      <c r="R74" s="16"/>
      <c r="S74" s="17" t="s">
        <v>105</v>
      </c>
      <c r="T74" s="18" t="n">
        <f>1448.05</f>
        <v>1448.05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330</v>
      </c>
      <c r="C75" s="14" t="s">
        <v>331</v>
      </c>
      <c r="D75" s="22"/>
      <c r="E75" s="14" t="s">
        <v>84</v>
      </c>
      <c r="F75" s="15" t="s">
        <v>93</v>
      </c>
      <c r="G75" s="15" t="s">
        <v>86</v>
      </c>
      <c r="H75" s="16"/>
      <c r="I75" s="17" t="s">
        <v>105</v>
      </c>
      <c r="J75" s="16"/>
      <c r="K75" s="17" t="s">
        <v>105</v>
      </c>
      <c r="L75" s="16"/>
      <c r="M75" s="17"/>
      <c r="N75" s="16"/>
      <c r="O75" s="17" t="s">
        <v>105</v>
      </c>
      <c r="P75" s="16"/>
      <c r="Q75" s="17"/>
      <c r="R75" s="16"/>
      <c r="S75" s="17" t="s">
        <v>105</v>
      </c>
      <c r="T75" s="18" t="n">
        <f>1431.88</f>
        <v>1431.88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330</v>
      </c>
      <c r="C76" s="14" t="s">
        <v>331</v>
      </c>
      <c r="D76" s="22"/>
      <c r="E76" s="14" t="s">
        <v>92</v>
      </c>
      <c r="F76" s="15" t="s">
        <v>173</v>
      </c>
      <c r="G76" s="15" t="s">
        <v>94</v>
      </c>
      <c r="H76" s="16"/>
      <c r="I76" s="17" t="s">
        <v>105</v>
      </c>
      <c r="J76" s="16"/>
      <c r="K76" s="17" t="s">
        <v>105</v>
      </c>
      <c r="L76" s="16"/>
      <c r="M76" s="17"/>
      <c r="N76" s="16"/>
      <c r="O76" s="17" t="s">
        <v>105</v>
      </c>
      <c r="P76" s="16"/>
      <c r="Q76" s="17"/>
      <c r="R76" s="16"/>
      <c r="S76" s="17" t="s">
        <v>105</v>
      </c>
      <c r="T76" s="18" t="n">
        <f>1430.18</f>
        <v>1430.18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330</v>
      </c>
      <c r="C77" s="14" t="s">
        <v>331</v>
      </c>
      <c r="D77" s="22"/>
      <c r="E77" s="14" t="s">
        <v>102</v>
      </c>
      <c r="F77" s="15" t="s">
        <v>109</v>
      </c>
      <c r="G77" s="15" t="s">
        <v>104</v>
      </c>
      <c r="H77" s="16"/>
      <c r="I77" s="17" t="s">
        <v>105</v>
      </c>
      <c r="J77" s="16"/>
      <c r="K77" s="17" t="s">
        <v>105</v>
      </c>
      <c r="L77" s="16"/>
      <c r="M77" s="17"/>
      <c r="N77" s="16"/>
      <c r="O77" s="17" t="s">
        <v>105</v>
      </c>
      <c r="P77" s="16"/>
      <c r="Q77" s="17"/>
      <c r="R77" s="16"/>
      <c r="S77" s="17" t="s">
        <v>105</v>
      </c>
      <c r="T77" s="18" t="n">
        <f>1413.39</f>
        <v>1413.39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332</v>
      </c>
      <c r="C78" s="14" t="s">
        <v>333</v>
      </c>
      <c r="D78" s="22"/>
      <c r="E78" s="14" t="s">
        <v>46</v>
      </c>
      <c r="F78" s="15" t="s">
        <v>167</v>
      </c>
      <c r="G78" s="15" t="s">
        <v>50</v>
      </c>
      <c r="H78" s="16" t="s">
        <v>51</v>
      </c>
      <c r="I78" s="17" t="s">
        <v>334</v>
      </c>
      <c r="J78" s="16" t="s">
        <v>51</v>
      </c>
      <c r="K78" s="17" t="s">
        <v>335</v>
      </c>
      <c r="L78" s="16" t="s">
        <v>51</v>
      </c>
      <c r="M78" s="17" t="s">
        <v>336</v>
      </c>
      <c r="N78" s="16" t="s">
        <v>145</v>
      </c>
      <c r="O78" s="17" t="s">
        <v>337</v>
      </c>
      <c r="P78" s="16" t="s">
        <v>145</v>
      </c>
      <c r="Q78" s="17" t="s">
        <v>338</v>
      </c>
      <c r="R78" s="16" t="s">
        <v>58</v>
      </c>
      <c r="S78" s="17" t="s">
        <v>339</v>
      </c>
      <c r="T78" s="18" t="n">
        <f>724.5</f>
        <v>724.5</v>
      </c>
      <c r="U78" s="19" t="n">
        <f>91739</f>
        <v>91739.0</v>
      </c>
      <c r="V78" s="19" t="n">
        <v>39093.0</v>
      </c>
      <c r="W78" s="23" t="n">
        <v>12068.0</v>
      </c>
      <c r="X78" s="19" t="n">
        <f>66160838570</f>
        <v>6.616083857E10</v>
      </c>
      <c r="Y78" s="19" t="n">
        <v>2.813174757E10</v>
      </c>
      <c r="Z78" s="23" t="n">
        <v>8.715808E9</v>
      </c>
      <c r="AA78" s="16" t="s">
        <v>60</v>
      </c>
      <c r="AB78" s="20" t="n">
        <f>8116</f>
        <v>8116.0</v>
      </c>
      <c r="AC78" s="21" t="n">
        <f>6</f>
        <v>6.0</v>
      </c>
    </row>
    <row r="79">
      <c r="A79" s="13" t="s">
        <v>46</v>
      </c>
      <c r="B79" s="14" t="s">
        <v>332</v>
      </c>
      <c r="C79" s="14" t="s">
        <v>333</v>
      </c>
      <c r="D79" s="22"/>
      <c r="E79" s="14" t="s">
        <v>61</v>
      </c>
      <c r="F79" s="15" t="s">
        <v>75</v>
      </c>
      <c r="G79" s="15" t="s">
        <v>63</v>
      </c>
      <c r="H79" s="16" t="s">
        <v>51</v>
      </c>
      <c r="I79" s="17" t="s">
        <v>340</v>
      </c>
      <c r="J79" s="16" t="s">
        <v>282</v>
      </c>
      <c r="K79" s="17" t="s">
        <v>341</v>
      </c>
      <c r="L79" s="16" t="s">
        <v>96</v>
      </c>
      <c r="M79" s="17" t="s">
        <v>342</v>
      </c>
      <c r="N79" s="16" t="s">
        <v>70</v>
      </c>
      <c r="O79" s="17" t="s">
        <v>343</v>
      </c>
      <c r="P79" s="16" t="s">
        <v>70</v>
      </c>
      <c r="Q79" s="17" t="s">
        <v>344</v>
      </c>
      <c r="R79" s="16" t="s">
        <v>72</v>
      </c>
      <c r="S79" s="17" t="s">
        <v>345</v>
      </c>
      <c r="T79" s="18" t="n">
        <f>723</f>
        <v>723.0</v>
      </c>
      <c r="U79" s="19" t="n">
        <f>184381</f>
        <v>184381.0</v>
      </c>
      <c r="V79" s="19" t="n">
        <v>45346.0</v>
      </c>
      <c r="W79" s="23" t="n">
        <v>12068.0</v>
      </c>
      <c r="X79" s="19" t="n">
        <f>131544312676</f>
        <v>1.31544312676E11</v>
      </c>
      <c r="Y79" s="19" t="n">
        <v>3.2468357176E10</v>
      </c>
      <c r="Z79" s="23" t="n">
        <v>8.6240085E9</v>
      </c>
      <c r="AA79" s="16"/>
      <c r="AB79" s="20" t="n">
        <f>33159</f>
        <v>33159.0</v>
      </c>
      <c r="AC79" s="21" t="n">
        <f>20</f>
        <v>20.0</v>
      </c>
    </row>
    <row r="80">
      <c r="A80" s="13" t="s">
        <v>46</v>
      </c>
      <c r="B80" s="14" t="s">
        <v>332</v>
      </c>
      <c r="C80" s="14" t="s">
        <v>333</v>
      </c>
      <c r="D80" s="22"/>
      <c r="E80" s="14" t="s">
        <v>74</v>
      </c>
      <c r="F80" s="15" t="s">
        <v>170</v>
      </c>
      <c r="G80" s="15" t="s">
        <v>76</v>
      </c>
      <c r="H80" s="16" t="s">
        <v>126</v>
      </c>
      <c r="I80" s="17" t="s">
        <v>346</v>
      </c>
      <c r="J80" s="16" t="s">
        <v>282</v>
      </c>
      <c r="K80" s="17" t="s">
        <v>347</v>
      </c>
      <c r="L80" s="16"/>
      <c r="M80" s="17"/>
      <c r="N80" s="16" t="s">
        <v>70</v>
      </c>
      <c r="O80" s="17" t="s">
        <v>348</v>
      </c>
      <c r="P80" s="16"/>
      <c r="Q80" s="17"/>
      <c r="R80" s="16" t="s">
        <v>72</v>
      </c>
      <c r="S80" s="17" t="s">
        <v>349</v>
      </c>
      <c r="T80" s="18" t="n">
        <f>722.95</f>
        <v>722.95</v>
      </c>
      <c r="U80" s="19" t="n">
        <f>520</f>
        <v>520.0</v>
      </c>
      <c r="V80" s="19"/>
      <c r="W80" s="23"/>
      <c r="X80" s="19" t="n">
        <f>368105000</f>
        <v>3.68105E8</v>
      </c>
      <c r="Y80" s="19"/>
      <c r="Z80" s="23"/>
      <c r="AA80" s="16"/>
      <c r="AB80" s="20" t="n">
        <f>254</f>
        <v>254.0</v>
      </c>
      <c r="AC80" s="21" t="n">
        <f>16</f>
        <v>16.0</v>
      </c>
    </row>
    <row r="81">
      <c r="A81" s="13" t="s">
        <v>46</v>
      </c>
      <c r="B81" s="14" t="s">
        <v>332</v>
      </c>
      <c r="C81" s="14" t="s">
        <v>333</v>
      </c>
      <c r="D81" s="22"/>
      <c r="E81" s="14" t="s">
        <v>84</v>
      </c>
      <c r="F81" s="15" t="s">
        <v>93</v>
      </c>
      <c r="G81" s="15" t="s">
        <v>86</v>
      </c>
      <c r="H81" s="16" t="s">
        <v>126</v>
      </c>
      <c r="I81" s="17" t="s">
        <v>350</v>
      </c>
      <c r="J81" s="16" t="s">
        <v>126</v>
      </c>
      <c r="K81" s="17" t="s">
        <v>350</v>
      </c>
      <c r="L81" s="16"/>
      <c r="M81" s="17"/>
      <c r="N81" s="16" t="s">
        <v>70</v>
      </c>
      <c r="O81" s="17" t="s">
        <v>351</v>
      </c>
      <c r="P81" s="16"/>
      <c r="Q81" s="17"/>
      <c r="R81" s="16" t="s">
        <v>70</v>
      </c>
      <c r="S81" s="17" t="s">
        <v>351</v>
      </c>
      <c r="T81" s="18" t="n">
        <f>722.95</f>
        <v>722.95</v>
      </c>
      <c r="U81" s="19" t="n">
        <f>3</f>
        <v>3.0</v>
      </c>
      <c r="V81" s="19"/>
      <c r="W81" s="23"/>
      <c r="X81" s="19" t="n">
        <f>2083000</f>
        <v>2083000.0</v>
      </c>
      <c r="Y81" s="19"/>
      <c r="Z81" s="23"/>
      <c r="AA81" s="16"/>
      <c r="AB81" s="20" t="n">
        <f>3</f>
        <v>3.0</v>
      </c>
      <c r="AC81" s="21" t="n">
        <f>3</f>
        <v>3.0</v>
      </c>
    </row>
    <row r="82">
      <c r="A82" s="13" t="s">
        <v>46</v>
      </c>
      <c r="B82" s="14" t="s">
        <v>332</v>
      </c>
      <c r="C82" s="14" t="s">
        <v>333</v>
      </c>
      <c r="D82" s="22"/>
      <c r="E82" s="14" t="s">
        <v>92</v>
      </c>
      <c r="F82" s="15" t="s">
        <v>173</v>
      </c>
      <c r="G82" s="15" t="s">
        <v>94</v>
      </c>
      <c r="H82" s="16"/>
      <c r="I82" s="17" t="s">
        <v>105</v>
      </c>
      <c r="J82" s="16"/>
      <c r="K82" s="17" t="s">
        <v>105</v>
      </c>
      <c r="L82" s="16"/>
      <c r="M82" s="17"/>
      <c r="N82" s="16"/>
      <c r="O82" s="17" t="s">
        <v>105</v>
      </c>
      <c r="P82" s="16"/>
      <c r="Q82" s="17"/>
      <c r="R82" s="16"/>
      <c r="S82" s="17" t="s">
        <v>105</v>
      </c>
      <c r="T82" s="18" t="n">
        <f>723</f>
        <v>723.0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332</v>
      </c>
      <c r="C83" s="14" t="s">
        <v>333</v>
      </c>
      <c r="D83" s="22"/>
      <c r="E83" s="14" t="s">
        <v>102</v>
      </c>
      <c r="F83" s="15" t="s">
        <v>109</v>
      </c>
      <c r="G83" s="15" t="s">
        <v>104</v>
      </c>
      <c r="H83" s="16"/>
      <c r="I83" s="17" t="s">
        <v>105</v>
      </c>
      <c r="J83" s="16"/>
      <c r="K83" s="17" t="s">
        <v>105</v>
      </c>
      <c r="L83" s="16"/>
      <c r="M83" s="17"/>
      <c r="N83" s="16"/>
      <c r="O83" s="17" t="s">
        <v>105</v>
      </c>
      <c r="P83" s="16"/>
      <c r="Q83" s="17"/>
      <c r="R83" s="16"/>
      <c r="S83" s="17" t="s">
        <v>105</v>
      </c>
      <c r="T83" s="18" t="n">
        <f>722.36</f>
        <v>722.36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352</v>
      </c>
      <c r="C84" s="14" t="s">
        <v>353</v>
      </c>
      <c r="D84" s="22"/>
      <c r="E84" s="14" t="s">
        <v>46</v>
      </c>
      <c r="F84" s="15" t="s">
        <v>354</v>
      </c>
      <c r="G84" s="15" t="s">
        <v>355</v>
      </c>
      <c r="H84" s="16" t="s">
        <v>51</v>
      </c>
      <c r="I84" s="17" t="s">
        <v>356</v>
      </c>
      <c r="J84" s="16" t="s">
        <v>65</v>
      </c>
      <c r="K84" s="17" t="s">
        <v>357</v>
      </c>
      <c r="L84" s="16" t="s">
        <v>65</v>
      </c>
      <c r="M84" s="17" t="s">
        <v>358</v>
      </c>
      <c r="N84" s="16" t="s">
        <v>282</v>
      </c>
      <c r="O84" s="17" t="s">
        <v>359</v>
      </c>
      <c r="P84" s="16" t="s">
        <v>282</v>
      </c>
      <c r="Q84" s="17" t="s">
        <v>360</v>
      </c>
      <c r="R84" s="16" t="s">
        <v>282</v>
      </c>
      <c r="S84" s="17" t="s">
        <v>361</v>
      </c>
      <c r="T84" s="18" t="n">
        <f>31504</f>
        <v>31504.0</v>
      </c>
      <c r="U84" s="19" t="n">
        <f>21886</f>
        <v>21886.0</v>
      </c>
      <c r="V84" s="19" t="n">
        <v>2451.0</v>
      </c>
      <c r="W84" s="23"/>
      <c r="X84" s="19" t="n">
        <f>68961896400</f>
        <v>6.89618964E10</v>
      </c>
      <c r="Y84" s="19" t="n">
        <v>7.6852687E9</v>
      </c>
      <c r="Z84" s="23"/>
      <c r="AA84" s="16" t="s">
        <v>60</v>
      </c>
      <c r="AB84" s="20" t="n">
        <f>5954</f>
        <v>5954.0</v>
      </c>
      <c r="AC84" s="21" t="n">
        <f>12</f>
        <v>12.0</v>
      </c>
    </row>
    <row r="85">
      <c r="A85" s="13" t="s">
        <v>46</v>
      </c>
      <c r="B85" s="14" t="s">
        <v>352</v>
      </c>
      <c r="C85" s="14" t="s">
        <v>353</v>
      </c>
      <c r="D85" s="22"/>
      <c r="E85" s="14" t="s">
        <v>61</v>
      </c>
      <c r="F85" s="15" t="s">
        <v>362</v>
      </c>
      <c r="G85" s="15" t="s">
        <v>363</v>
      </c>
      <c r="H85" s="16" t="s">
        <v>51</v>
      </c>
      <c r="I85" s="17" t="s">
        <v>364</v>
      </c>
      <c r="J85" s="16" t="s">
        <v>65</v>
      </c>
      <c r="K85" s="17" t="s">
        <v>365</v>
      </c>
      <c r="L85" s="16" t="s">
        <v>265</v>
      </c>
      <c r="M85" s="17" t="s">
        <v>366</v>
      </c>
      <c r="N85" s="16" t="s">
        <v>70</v>
      </c>
      <c r="O85" s="17" t="s">
        <v>367</v>
      </c>
      <c r="P85" s="16" t="s">
        <v>68</v>
      </c>
      <c r="Q85" s="17" t="s">
        <v>368</v>
      </c>
      <c r="R85" s="16" t="s">
        <v>72</v>
      </c>
      <c r="S85" s="17" t="s">
        <v>369</v>
      </c>
      <c r="T85" s="18" t="n">
        <f>30836.6</f>
        <v>30836.6</v>
      </c>
      <c r="U85" s="19" t="n">
        <f>38553</f>
        <v>38553.0</v>
      </c>
      <c r="V85" s="19" t="n">
        <v>4818.0</v>
      </c>
      <c r="W85" s="23"/>
      <c r="X85" s="19" t="n">
        <f>116126607400</f>
        <v>1.161266074E11</v>
      </c>
      <c r="Y85" s="19" t="n">
        <v>1.45679389E10</v>
      </c>
      <c r="Z85" s="23"/>
      <c r="AA85" s="16"/>
      <c r="AB85" s="20" t="n">
        <f>7893</f>
        <v>7893.0</v>
      </c>
      <c r="AC85" s="21" t="n">
        <f>20</f>
        <v>20.0</v>
      </c>
    </row>
    <row r="86">
      <c r="A86" s="13" t="s">
        <v>46</v>
      </c>
      <c r="B86" s="14" t="s">
        <v>352</v>
      </c>
      <c r="C86" s="14" t="s">
        <v>353</v>
      </c>
      <c r="D86" s="22"/>
      <c r="E86" s="14" t="s">
        <v>74</v>
      </c>
      <c r="F86" s="15" t="s">
        <v>370</v>
      </c>
      <c r="G86" s="15" t="s">
        <v>371</v>
      </c>
      <c r="H86" s="16" t="s">
        <v>265</v>
      </c>
      <c r="I86" s="17" t="s">
        <v>372</v>
      </c>
      <c r="J86" s="16" t="s">
        <v>265</v>
      </c>
      <c r="K86" s="17" t="s">
        <v>372</v>
      </c>
      <c r="L86" s="16"/>
      <c r="M86" s="17"/>
      <c r="N86" s="16" t="s">
        <v>114</v>
      </c>
      <c r="O86" s="17" t="s">
        <v>373</v>
      </c>
      <c r="P86" s="16"/>
      <c r="Q86" s="17"/>
      <c r="R86" s="16" t="s">
        <v>114</v>
      </c>
      <c r="S86" s="17" t="s">
        <v>374</v>
      </c>
      <c r="T86" s="18" t="n">
        <f>31039.9</f>
        <v>31039.9</v>
      </c>
      <c r="U86" s="19" t="n">
        <f>20</f>
        <v>20.0</v>
      </c>
      <c r="V86" s="19"/>
      <c r="W86" s="23"/>
      <c r="X86" s="19" t="n">
        <f>60483700</f>
        <v>6.04837E7</v>
      </c>
      <c r="Y86" s="19"/>
      <c r="Z86" s="23"/>
      <c r="AA86" s="16"/>
      <c r="AB86" s="20" t="n">
        <f>14</f>
        <v>14.0</v>
      </c>
      <c r="AC86" s="21" t="n">
        <f>5</f>
        <v>5.0</v>
      </c>
    </row>
    <row r="87">
      <c r="A87" s="13" t="s">
        <v>46</v>
      </c>
      <c r="B87" s="14" t="s">
        <v>352</v>
      </c>
      <c r="C87" s="14" t="s">
        <v>353</v>
      </c>
      <c r="D87" s="22"/>
      <c r="E87" s="14" t="s">
        <v>84</v>
      </c>
      <c r="F87" s="15" t="s">
        <v>375</v>
      </c>
      <c r="G87" s="15" t="s">
        <v>376</v>
      </c>
      <c r="H87" s="16"/>
      <c r="I87" s="17" t="s">
        <v>105</v>
      </c>
      <c r="J87" s="16"/>
      <c r="K87" s="17" t="s">
        <v>105</v>
      </c>
      <c r="L87" s="16"/>
      <c r="M87" s="17"/>
      <c r="N87" s="16"/>
      <c r="O87" s="17" t="s">
        <v>105</v>
      </c>
      <c r="P87" s="16"/>
      <c r="Q87" s="17"/>
      <c r="R87" s="16"/>
      <c r="S87" s="17" t="s">
        <v>105</v>
      </c>
      <c r="T87" s="18" t="n">
        <f>31152.75</f>
        <v>31152.75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352</v>
      </c>
      <c r="C88" s="14" t="s">
        <v>353</v>
      </c>
      <c r="D88" s="22"/>
      <c r="E88" s="14" t="s">
        <v>92</v>
      </c>
      <c r="F88" s="15" t="s">
        <v>377</v>
      </c>
      <c r="G88" s="15" t="s">
        <v>378</v>
      </c>
      <c r="H88" s="16"/>
      <c r="I88" s="17" t="s">
        <v>105</v>
      </c>
      <c r="J88" s="16"/>
      <c r="K88" s="17" t="s">
        <v>105</v>
      </c>
      <c r="L88" s="16"/>
      <c r="M88" s="17"/>
      <c r="N88" s="16"/>
      <c r="O88" s="17" t="s">
        <v>105</v>
      </c>
      <c r="P88" s="16"/>
      <c r="Q88" s="17"/>
      <c r="R88" s="16"/>
      <c r="S88" s="17" t="s">
        <v>105</v>
      </c>
      <c r="T88" s="18" t="n">
        <f>30159.88</f>
        <v>30159.88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379</v>
      </c>
      <c r="C89" s="14" t="s">
        <v>380</v>
      </c>
      <c r="D89" s="22"/>
      <c r="E89" s="14" t="s">
        <v>46</v>
      </c>
      <c r="F89" s="15" t="s">
        <v>381</v>
      </c>
      <c r="G89" s="15" t="s">
        <v>377</v>
      </c>
      <c r="H89" s="16"/>
      <c r="I89" s="17" t="s">
        <v>105</v>
      </c>
      <c r="J89" s="16"/>
      <c r="K89" s="17" t="s">
        <v>105</v>
      </c>
      <c r="L89" s="16"/>
      <c r="M89" s="17"/>
      <c r="N89" s="16"/>
      <c r="O89" s="17" t="s">
        <v>105</v>
      </c>
      <c r="P89" s="16"/>
      <c r="Q89" s="17"/>
      <c r="R89" s="16"/>
      <c r="S89" s="17" t="s">
        <v>105</v>
      </c>
      <c r="T89" s="18" t="n">
        <f>14599.31</f>
        <v>14599.31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 t="s">
        <v>60</v>
      </c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379</v>
      </c>
      <c r="C90" s="14" t="s">
        <v>380</v>
      </c>
      <c r="D90" s="22"/>
      <c r="E90" s="14" t="s">
        <v>181</v>
      </c>
      <c r="F90" s="15" t="s">
        <v>382</v>
      </c>
      <c r="G90" s="15" t="s">
        <v>383</v>
      </c>
      <c r="H90" s="16"/>
      <c r="I90" s="17" t="s">
        <v>105</v>
      </c>
      <c r="J90" s="16"/>
      <c r="K90" s="17" t="s">
        <v>105</v>
      </c>
      <c r="L90" s="16"/>
      <c r="M90" s="17"/>
      <c r="N90" s="16"/>
      <c r="O90" s="17" t="s">
        <v>105</v>
      </c>
      <c r="P90" s="16"/>
      <c r="Q90" s="17"/>
      <c r="R90" s="16"/>
      <c r="S90" s="17" t="s">
        <v>105</v>
      </c>
      <c r="T90" s="18" t="n">
        <f>14319.95</f>
        <v>14319.95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str">
        <f>"－"</f>
        <v>－</v>
      </c>
      <c r="AC90" s="21" t="str">
        <f>"－"</f>
        <v>－</v>
      </c>
    </row>
    <row r="91">
      <c r="A91" s="13" t="s">
        <v>46</v>
      </c>
      <c r="B91" s="14" t="s">
        <v>379</v>
      </c>
      <c r="C91" s="14" t="s">
        <v>380</v>
      </c>
      <c r="D91" s="22"/>
      <c r="E91" s="14" t="s">
        <v>186</v>
      </c>
      <c r="F91" s="15" t="s">
        <v>384</v>
      </c>
      <c r="G91" s="15" t="s">
        <v>385</v>
      </c>
      <c r="H91" s="16"/>
      <c r="I91" s="17" t="s">
        <v>105</v>
      </c>
      <c r="J91" s="16"/>
      <c r="K91" s="17" t="s">
        <v>105</v>
      </c>
      <c r="L91" s="16"/>
      <c r="M91" s="17"/>
      <c r="N91" s="16"/>
      <c r="O91" s="17" t="s">
        <v>105</v>
      </c>
      <c r="P91" s="16"/>
      <c r="Q91" s="17"/>
      <c r="R91" s="16"/>
      <c r="S91" s="17" t="s">
        <v>105</v>
      </c>
      <c r="T91" s="18" t="n">
        <f>13813.14</f>
        <v>13813.14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379</v>
      </c>
      <c r="C92" s="14" t="s">
        <v>380</v>
      </c>
      <c r="D92" s="22"/>
      <c r="E92" s="14" t="s">
        <v>61</v>
      </c>
      <c r="F92" s="15" t="s">
        <v>386</v>
      </c>
      <c r="G92" s="15" t="s">
        <v>387</v>
      </c>
      <c r="H92" s="16"/>
      <c r="I92" s="17" t="s">
        <v>105</v>
      </c>
      <c r="J92" s="16"/>
      <c r="K92" s="17" t="s">
        <v>105</v>
      </c>
      <c r="L92" s="16"/>
      <c r="M92" s="17"/>
      <c r="N92" s="16"/>
      <c r="O92" s="17" t="s">
        <v>105</v>
      </c>
      <c r="P92" s="16"/>
      <c r="Q92" s="17"/>
      <c r="R92" s="16"/>
      <c r="S92" s="17" t="s">
        <v>105</v>
      </c>
      <c r="T92" s="18" t="n">
        <f>14281</f>
        <v>14281.0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379</v>
      </c>
      <c r="C93" s="14" t="s">
        <v>380</v>
      </c>
      <c r="D93" s="22"/>
      <c r="E93" s="14" t="s">
        <v>74</v>
      </c>
      <c r="F93" s="15" t="s">
        <v>388</v>
      </c>
      <c r="G93" s="15" t="s">
        <v>389</v>
      </c>
      <c r="H93" s="16"/>
      <c r="I93" s="17" t="s">
        <v>105</v>
      </c>
      <c r="J93" s="16"/>
      <c r="K93" s="17" t="s">
        <v>105</v>
      </c>
      <c r="L93" s="16"/>
      <c r="M93" s="17"/>
      <c r="N93" s="16"/>
      <c r="O93" s="17" t="s">
        <v>105</v>
      </c>
      <c r="P93" s="16"/>
      <c r="Q93" s="17"/>
      <c r="R93" s="16"/>
      <c r="S93" s="17" t="s">
        <v>105</v>
      </c>
      <c r="T93" s="18" t="n">
        <f>14236.95</f>
        <v>14236.95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379</v>
      </c>
      <c r="C94" s="14" t="s">
        <v>380</v>
      </c>
      <c r="D94" s="22"/>
      <c r="E94" s="14" t="s">
        <v>84</v>
      </c>
      <c r="F94" s="15" t="s">
        <v>390</v>
      </c>
      <c r="G94" s="15" t="s">
        <v>391</v>
      </c>
      <c r="H94" s="16"/>
      <c r="I94" s="17" t="s">
        <v>105</v>
      </c>
      <c r="J94" s="16"/>
      <c r="K94" s="17" t="s">
        <v>105</v>
      </c>
      <c r="L94" s="16"/>
      <c r="M94" s="17"/>
      <c r="N94" s="16"/>
      <c r="O94" s="17" t="s">
        <v>105</v>
      </c>
      <c r="P94" s="16"/>
      <c r="Q94" s="17"/>
      <c r="R94" s="16"/>
      <c r="S94" s="17" t="s">
        <v>105</v>
      </c>
      <c r="T94" s="18" t="n">
        <f>14165.9</f>
        <v>14165.9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392</v>
      </c>
      <c r="C95" s="14" t="s">
        <v>393</v>
      </c>
      <c r="D95" s="22"/>
      <c r="E95" s="14" t="s">
        <v>46</v>
      </c>
      <c r="F95" s="15" t="s">
        <v>394</v>
      </c>
      <c r="G95" s="15" t="s">
        <v>395</v>
      </c>
      <c r="H95" s="16"/>
      <c r="I95" s="17" t="s">
        <v>105</v>
      </c>
      <c r="J95" s="16"/>
      <c r="K95" s="17" t="s">
        <v>105</v>
      </c>
      <c r="L95" s="16"/>
      <c r="M95" s="17"/>
      <c r="N95" s="16"/>
      <c r="O95" s="17" t="s">
        <v>105</v>
      </c>
      <c r="P95" s="16"/>
      <c r="Q95" s="17"/>
      <c r="R95" s="16"/>
      <c r="S95" s="17" t="s">
        <v>105</v>
      </c>
      <c r="T95" s="18" t="n">
        <f>12741.58</f>
        <v>12741.58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 t="s">
        <v>60</v>
      </c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392</v>
      </c>
      <c r="C96" s="14" t="s">
        <v>393</v>
      </c>
      <c r="D96" s="22"/>
      <c r="E96" s="14" t="s">
        <v>181</v>
      </c>
      <c r="F96" s="15" t="s">
        <v>396</v>
      </c>
      <c r="G96" s="15" t="s">
        <v>397</v>
      </c>
      <c r="H96" s="16"/>
      <c r="I96" s="17" t="s">
        <v>105</v>
      </c>
      <c r="J96" s="16"/>
      <c r="K96" s="17" t="s">
        <v>105</v>
      </c>
      <c r="L96" s="16"/>
      <c r="M96" s="17"/>
      <c r="N96" s="16"/>
      <c r="O96" s="17" t="s">
        <v>105</v>
      </c>
      <c r="P96" s="16"/>
      <c r="Q96" s="17"/>
      <c r="R96" s="16"/>
      <c r="S96" s="17" t="s">
        <v>105</v>
      </c>
      <c r="T96" s="18" t="n">
        <f>12701.75</f>
        <v>12701.75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392</v>
      </c>
      <c r="C97" s="14" t="s">
        <v>393</v>
      </c>
      <c r="D97" s="22"/>
      <c r="E97" s="14" t="s">
        <v>186</v>
      </c>
      <c r="F97" s="15" t="s">
        <v>398</v>
      </c>
      <c r="G97" s="15" t="s">
        <v>399</v>
      </c>
      <c r="H97" s="16"/>
      <c r="I97" s="17" t="s">
        <v>105</v>
      </c>
      <c r="J97" s="16"/>
      <c r="K97" s="17" t="s">
        <v>105</v>
      </c>
      <c r="L97" s="16"/>
      <c r="M97" s="17"/>
      <c r="N97" s="16"/>
      <c r="O97" s="17" t="s">
        <v>105</v>
      </c>
      <c r="P97" s="16"/>
      <c r="Q97" s="17"/>
      <c r="R97" s="16"/>
      <c r="S97" s="17" t="s">
        <v>105</v>
      </c>
      <c r="T97" s="18" t="n">
        <f>11570</f>
        <v>11570.0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392</v>
      </c>
      <c r="C98" s="14" t="s">
        <v>393</v>
      </c>
      <c r="D98" s="22"/>
      <c r="E98" s="14" t="s">
        <v>61</v>
      </c>
      <c r="F98" s="15" t="s">
        <v>400</v>
      </c>
      <c r="G98" s="15" t="s">
        <v>401</v>
      </c>
      <c r="H98" s="16"/>
      <c r="I98" s="17" t="s">
        <v>105</v>
      </c>
      <c r="J98" s="16"/>
      <c r="K98" s="17" t="s">
        <v>105</v>
      </c>
      <c r="L98" s="16"/>
      <c r="M98" s="17"/>
      <c r="N98" s="16"/>
      <c r="O98" s="17" t="s">
        <v>105</v>
      </c>
      <c r="P98" s="16"/>
      <c r="Q98" s="17"/>
      <c r="R98" s="16"/>
      <c r="S98" s="17" t="s">
        <v>105</v>
      </c>
      <c r="T98" s="18" t="n">
        <f>12748.5</f>
        <v>12748.5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392</v>
      </c>
      <c r="C99" s="14" t="s">
        <v>393</v>
      </c>
      <c r="D99" s="22"/>
      <c r="E99" s="14" t="s">
        <v>74</v>
      </c>
      <c r="F99" s="15" t="s">
        <v>402</v>
      </c>
      <c r="G99" s="15" t="s">
        <v>403</v>
      </c>
      <c r="H99" s="16"/>
      <c r="I99" s="17" t="s">
        <v>105</v>
      </c>
      <c r="J99" s="16"/>
      <c r="K99" s="17" t="s">
        <v>105</v>
      </c>
      <c r="L99" s="16"/>
      <c r="M99" s="17"/>
      <c r="N99" s="16"/>
      <c r="O99" s="17" t="s">
        <v>105</v>
      </c>
      <c r="P99" s="16"/>
      <c r="Q99" s="17"/>
      <c r="R99" s="16"/>
      <c r="S99" s="17" t="s">
        <v>105</v>
      </c>
      <c r="T99" s="18" t="n">
        <f>12814.75</f>
        <v>12814.75</v>
      </c>
      <c r="U99" s="19" t="str">
        <f>"－"</f>
        <v>－</v>
      </c>
      <c r="V99" s="19"/>
      <c r="W99" s="23"/>
      <c r="X99" s="19" t="str">
        <f>"－"</f>
        <v>－</v>
      </c>
      <c r="Y99" s="19"/>
      <c r="Z99" s="23"/>
      <c r="AA99" s="16"/>
      <c r="AB99" s="20" t="str">
        <f>"－"</f>
        <v>－</v>
      </c>
      <c r="AC99" s="21" t="str">
        <f>"－"</f>
        <v>－</v>
      </c>
    </row>
    <row r="100">
      <c r="A100" s="13" t="s">
        <v>46</v>
      </c>
      <c r="B100" s="14" t="s">
        <v>404</v>
      </c>
      <c r="C100" s="14" t="s">
        <v>405</v>
      </c>
      <c r="D100" s="22"/>
      <c r="E100" s="14" t="s">
        <v>61</v>
      </c>
      <c r="F100" s="15" t="s">
        <v>406</v>
      </c>
      <c r="G100" s="15" t="s">
        <v>407</v>
      </c>
      <c r="H100" s="16"/>
      <c r="I100" s="17" t="s">
        <v>105</v>
      </c>
      <c r="J100" s="16"/>
      <c r="K100" s="17" t="s">
        <v>105</v>
      </c>
      <c r="L100" s="16"/>
      <c r="M100" s="17"/>
      <c r="N100" s="16"/>
      <c r="O100" s="17" t="s">
        <v>105</v>
      </c>
      <c r="P100" s="16"/>
      <c r="Q100" s="17"/>
      <c r="R100" s="16"/>
      <c r="S100" s="17" t="s">
        <v>105</v>
      </c>
      <c r="T100" s="18" t="n">
        <f>594.35</f>
        <v>594.35</v>
      </c>
      <c r="U100" s="19" t="str">
        <f>"－"</f>
        <v>－</v>
      </c>
      <c r="V100" s="19"/>
      <c r="W100" s="23"/>
      <c r="X100" s="19" t="str">
        <f>"－"</f>
        <v>－</v>
      </c>
      <c r="Y100" s="19"/>
      <c r="Z100" s="23"/>
      <c r="AA100" s="16"/>
      <c r="AB100" s="20" t="n">
        <f>15</f>
        <v>15.0</v>
      </c>
      <c r="AC100" s="21" t="str">
        <f>"－"</f>
        <v>－</v>
      </c>
    </row>
    <row r="101">
      <c r="A101" s="13" t="s">
        <v>46</v>
      </c>
      <c r="B101" s="14" t="s">
        <v>404</v>
      </c>
      <c r="C101" s="14" t="s">
        <v>405</v>
      </c>
      <c r="D101" s="22"/>
      <c r="E101" s="14" t="s">
        <v>102</v>
      </c>
      <c r="F101" s="15" t="s">
        <v>408</v>
      </c>
      <c r="G101" s="15" t="s">
        <v>409</v>
      </c>
      <c r="H101" s="16"/>
      <c r="I101" s="17" t="s">
        <v>105</v>
      </c>
      <c r="J101" s="16"/>
      <c r="K101" s="17" t="s">
        <v>105</v>
      </c>
      <c r="L101" s="16"/>
      <c r="M101" s="17"/>
      <c r="N101" s="16"/>
      <c r="O101" s="17" t="s">
        <v>105</v>
      </c>
      <c r="P101" s="16"/>
      <c r="Q101" s="17"/>
      <c r="R101" s="16"/>
      <c r="S101" s="17" t="s">
        <v>105</v>
      </c>
      <c r="T101" s="18" t="n">
        <f>572.53</f>
        <v>572.53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n">
        <f>6964</f>
        <v>6964.0</v>
      </c>
      <c r="AC101" s="21" t="str">
        <f>"－"</f>
        <v>－</v>
      </c>
    </row>
    <row r="102">
      <c r="A102" s="13" t="s">
        <v>46</v>
      </c>
      <c r="B102" s="14" t="s">
        <v>404</v>
      </c>
      <c r="C102" s="14" t="s">
        <v>405</v>
      </c>
      <c r="D102" s="22"/>
      <c r="E102" s="14" t="s">
        <v>121</v>
      </c>
      <c r="F102" s="15" t="s">
        <v>410</v>
      </c>
      <c r="G102" s="15" t="s">
        <v>411</v>
      </c>
      <c r="H102" s="16"/>
      <c r="I102" s="17" t="s">
        <v>105</v>
      </c>
      <c r="J102" s="16"/>
      <c r="K102" s="17" t="s">
        <v>105</v>
      </c>
      <c r="L102" s="16"/>
      <c r="M102" s="17"/>
      <c r="N102" s="16"/>
      <c r="O102" s="17" t="s">
        <v>105</v>
      </c>
      <c r="P102" s="16"/>
      <c r="Q102" s="17"/>
      <c r="R102" s="16"/>
      <c r="S102" s="17" t="s">
        <v>105</v>
      </c>
      <c r="T102" s="18" t="n">
        <f>556.55</f>
        <v>556.55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n">
        <f>5125</f>
        <v>5125.0</v>
      </c>
      <c r="AC102" s="21" t="str">
        <f>"－"</f>
        <v>－</v>
      </c>
    </row>
    <row r="103">
      <c r="A103" s="13" t="s">
        <v>46</v>
      </c>
      <c r="B103" s="14" t="s">
        <v>404</v>
      </c>
      <c r="C103" s="14" t="s">
        <v>405</v>
      </c>
      <c r="D103" s="22"/>
      <c r="E103" s="14" t="s">
        <v>135</v>
      </c>
      <c r="F103" s="15" t="s">
        <v>412</v>
      </c>
      <c r="G103" s="15" t="s">
        <v>413</v>
      </c>
      <c r="H103" s="16"/>
      <c r="I103" s="17" t="s">
        <v>105</v>
      </c>
      <c r="J103" s="16"/>
      <c r="K103" s="17" t="s">
        <v>105</v>
      </c>
      <c r="L103" s="16"/>
      <c r="M103" s="17"/>
      <c r="N103" s="16"/>
      <c r="O103" s="17" t="s">
        <v>105</v>
      </c>
      <c r="P103" s="16"/>
      <c r="Q103" s="17"/>
      <c r="R103" s="16"/>
      <c r="S103" s="17" t="s">
        <v>105</v>
      </c>
      <c r="T103" s="18" t="n">
        <f>538.75</f>
        <v>538.75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404</v>
      </c>
      <c r="C104" s="14" t="s">
        <v>405</v>
      </c>
      <c r="D104" s="22"/>
      <c r="E104" s="14" t="s">
        <v>147</v>
      </c>
      <c r="F104" s="15" t="s">
        <v>414</v>
      </c>
      <c r="G104" s="15" t="s">
        <v>415</v>
      </c>
      <c r="H104" s="16"/>
      <c r="I104" s="17" t="s">
        <v>105</v>
      </c>
      <c r="J104" s="16"/>
      <c r="K104" s="17" t="s">
        <v>105</v>
      </c>
      <c r="L104" s="16"/>
      <c r="M104" s="17"/>
      <c r="N104" s="16"/>
      <c r="O104" s="17" t="s">
        <v>105</v>
      </c>
      <c r="P104" s="16"/>
      <c r="Q104" s="17"/>
      <c r="R104" s="16"/>
      <c r="S104" s="17" t="s">
        <v>105</v>
      </c>
      <c r="T104" s="18" t="n">
        <f>519.77</f>
        <v>519.77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404</v>
      </c>
      <c r="C105" s="14" t="s">
        <v>405</v>
      </c>
      <c r="D105" s="22"/>
      <c r="E105" s="14" t="s">
        <v>157</v>
      </c>
      <c r="F105" s="15" t="s">
        <v>416</v>
      </c>
      <c r="G105" s="15" t="s">
        <v>417</v>
      </c>
      <c r="H105" s="16"/>
      <c r="I105" s="17" t="s">
        <v>105</v>
      </c>
      <c r="J105" s="16"/>
      <c r="K105" s="17" t="s">
        <v>105</v>
      </c>
      <c r="L105" s="16"/>
      <c r="M105" s="17"/>
      <c r="N105" s="16"/>
      <c r="O105" s="17" t="s">
        <v>105</v>
      </c>
      <c r="P105" s="16"/>
      <c r="Q105" s="17"/>
      <c r="R105" s="16"/>
      <c r="S105" s="17" t="s">
        <v>105</v>
      </c>
      <c r="T105" s="18" t="n">
        <f>515.43</f>
        <v>515.43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404</v>
      </c>
      <c r="C106" s="14" t="s">
        <v>405</v>
      </c>
      <c r="D106" s="22"/>
      <c r="E106" s="14" t="s">
        <v>163</v>
      </c>
      <c r="F106" s="15" t="s">
        <v>418</v>
      </c>
      <c r="G106" s="15" t="s">
        <v>419</v>
      </c>
      <c r="H106" s="16"/>
      <c r="I106" s="17" t="s">
        <v>105</v>
      </c>
      <c r="J106" s="16"/>
      <c r="K106" s="17" t="s">
        <v>105</v>
      </c>
      <c r="L106" s="16"/>
      <c r="M106" s="17"/>
      <c r="N106" s="16"/>
      <c r="O106" s="17" t="s">
        <v>105</v>
      </c>
      <c r="P106" s="16"/>
      <c r="Q106" s="17"/>
      <c r="R106" s="16"/>
      <c r="S106" s="17" t="s">
        <v>105</v>
      </c>
      <c r="T106" s="18" t="n">
        <f>514.98</f>
        <v>514.98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404</v>
      </c>
      <c r="C107" s="14" t="s">
        <v>405</v>
      </c>
      <c r="D107" s="22"/>
      <c r="E107" s="14" t="s">
        <v>169</v>
      </c>
      <c r="F107" s="15" t="s">
        <v>420</v>
      </c>
      <c r="G107" s="15" t="s">
        <v>421</v>
      </c>
      <c r="H107" s="16"/>
      <c r="I107" s="17" t="s">
        <v>105</v>
      </c>
      <c r="J107" s="16"/>
      <c r="K107" s="17" t="s">
        <v>105</v>
      </c>
      <c r="L107" s="16"/>
      <c r="M107" s="17"/>
      <c r="N107" s="16"/>
      <c r="O107" s="17" t="s">
        <v>105</v>
      </c>
      <c r="P107" s="16"/>
      <c r="Q107" s="17"/>
      <c r="R107" s="16"/>
      <c r="S107" s="17" t="s">
        <v>105</v>
      </c>
      <c r="T107" s="18" t="n">
        <f>514.98</f>
        <v>514.98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  <row r="108">
      <c r="A108" s="13" t="s">
        <v>46</v>
      </c>
      <c r="B108" s="14" t="s">
        <v>422</v>
      </c>
      <c r="C108" s="14" t="s">
        <v>423</v>
      </c>
      <c r="D108" s="22"/>
      <c r="E108" s="14" t="s">
        <v>46</v>
      </c>
      <c r="F108" s="15" t="s">
        <v>424</v>
      </c>
      <c r="G108" s="15" t="s">
        <v>425</v>
      </c>
      <c r="H108" s="16" t="s">
        <v>51</v>
      </c>
      <c r="I108" s="17" t="s">
        <v>426</v>
      </c>
      <c r="J108" s="16" t="s">
        <v>51</v>
      </c>
      <c r="K108" s="17" t="s">
        <v>427</v>
      </c>
      <c r="L108" s="16"/>
      <c r="M108" s="17"/>
      <c r="N108" s="16" t="s">
        <v>79</v>
      </c>
      <c r="O108" s="17" t="s">
        <v>428</v>
      </c>
      <c r="P108" s="16"/>
      <c r="Q108" s="17"/>
      <c r="R108" s="16" t="s">
        <v>79</v>
      </c>
      <c r="S108" s="17" t="s">
        <v>428</v>
      </c>
      <c r="T108" s="18" t="n">
        <f>20.02</f>
        <v>20.02</v>
      </c>
      <c r="U108" s="19" t="n">
        <f>144</f>
        <v>144.0</v>
      </c>
      <c r="V108" s="19"/>
      <c r="W108" s="23"/>
      <c r="X108" s="19" t="n">
        <f>28437500</f>
        <v>2.84375E7</v>
      </c>
      <c r="Y108" s="19"/>
      <c r="Z108" s="23"/>
      <c r="AA108" s="16" t="s">
        <v>60</v>
      </c>
      <c r="AB108" s="20" t="n">
        <f>311</f>
        <v>311.0</v>
      </c>
      <c r="AC108" s="21" t="n">
        <f>9</f>
        <v>9.0</v>
      </c>
    </row>
    <row r="109">
      <c r="A109" s="13" t="s">
        <v>46</v>
      </c>
      <c r="B109" s="14" t="s">
        <v>422</v>
      </c>
      <c r="C109" s="14" t="s">
        <v>423</v>
      </c>
      <c r="D109" s="22"/>
      <c r="E109" s="14" t="s">
        <v>181</v>
      </c>
      <c r="F109" s="15" t="s">
        <v>429</v>
      </c>
      <c r="G109" s="15" t="s">
        <v>430</v>
      </c>
      <c r="H109" s="16" t="s">
        <v>51</v>
      </c>
      <c r="I109" s="17" t="s">
        <v>431</v>
      </c>
      <c r="J109" s="16" t="s">
        <v>72</v>
      </c>
      <c r="K109" s="17" t="s">
        <v>432</v>
      </c>
      <c r="L109" s="16"/>
      <c r="M109" s="17"/>
      <c r="N109" s="16" t="s">
        <v>79</v>
      </c>
      <c r="O109" s="17" t="s">
        <v>433</v>
      </c>
      <c r="P109" s="16"/>
      <c r="Q109" s="17"/>
      <c r="R109" s="16" t="s">
        <v>72</v>
      </c>
      <c r="S109" s="17" t="s">
        <v>434</v>
      </c>
      <c r="T109" s="18" t="n">
        <f>22.18</f>
        <v>22.18</v>
      </c>
      <c r="U109" s="19" t="n">
        <f>216</f>
        <v>216.0</v>
      </c>
      <c r="V109" s="19"/>
      <c r="W109" s="23"/>
      <c r="X109" s="19" t="n">
        <f>48404000</f>
        <v>4.8404E7</v>
      </c>
      <c r="Y109" s="19"/>
      <c r="Z109" s="23"/>
      <c r="AA109" s="16"/>
      <c r="AB109" s="20" t="n">
        <f>88</f>
        <v>88.0</v>
      </c>
      <c r="AC109" s="21" t="n">
        <f>20</f>
        <v>20.0</v>
      </c>
    </row>
    <row r="110">
      <c r="A110" s="13" t="s">
        <v>46</v>
      </c>
      <c r="B110" s="14" t="s">
        <v>422</v>
      </c>
      <c r="C110" s="14" t="s">
        <v>423</v>
      </c>
      <c r="D110" s="22"/>
      <c r="E110" s="14" t="s">
        <v>186</v>
      </c>
      <c r="F110" s="15" t="s">
        <v>435</v>
      </c>
      <c r="G110" s="15" t="s">
        <v>436</v>
      </c>
      <c r="H110" s="16" t="s">
        <v>51</v>
      </c>
      <c r="I110" s="17" t="s">
        <v>437</v>
      </c>
      <c r="J110" s="16" t="s">
        <v>68</v>
      </c>
      <c r="K110" s="17" t="s">
        <v>438</v>
      </c>
      <c r="L110" s="16"/>
      <c r="M110" s="17"/>
      <c r="N110" s="16" t="s">
        <v>79</v>
      </c>
      <c r="O110" s="17" t="s">
        <v>439</v>
      </c>
      <c r="P110" s="16"/>
      <c r="Q110" s="17"/>
      <c r="R110" s="16" t="s">
        <v>72</v>
      </c>
      <c r="S110" s="17" t="s">
        <v>440</v>
      </c>
      <c r="T110" s="18" t="n">
        <f>22.47</f>
        <v>22.47</v>
      </c>
      <c r="U110" s="19" t="n">
        <f>87</f>
        <v>87.0</v>
      </c>
      <c r="V110" s="19"/>
      <c r="W110" s="23"/>
      <c r="X110" s="19" t="n">
        <f>19932500</f>
        <v>1.99325E7</v>
      </c>
      <c r="Y110" s="19"/>
      <c r="Z110" s="23"/>
      <c r="AA110" s="16"/>
      <c r="AB110" s="20" t="n">
        <f>79</f>
        <v>79.0</v>
      </c>
      <c r="AC110" s="21" t="n">
        <f>13</f>
        <v>13.0</v>
      </c>
    </row>
    <row r="111">
      <c r="A111" s="13" t="s">
        <v>46</v>
      </c>
      <c r="B111" s="14" t="s">
        <v>422</v>
      </c>
      <c r="C111" s="14" t="s">
        <v>423</v>
      </c>
      <c r="D111" s="22"/>
      <c r="E111" s="14" t="s">
        <v>61</v>
      </c>
      <c r="F111" s="15" t="s">
        <v>441</v>
      </c>
      <c r="G111" s="15" t="s">
        <v>442</v>
      </c>
      <c r="H111" s="16" t="s">
        <v>65</v>
      </c>
      <c r="I111" s="17" t="s">
        <v>431</v>
      </c>
      <c r="J111" s="16" t="s">
        <v>72</v>
      </c>
      <c r="K111" s="17" t="s">
        <v>443</v>
      </c>
      <c r="L111" s="16"/>
      <c r="M111" s="17"/>
      <c r="N111" s="16" t="s">
        <v>65</v>
      </c>
      <c r="O111" s="17" t="s">
        <v>431</v>
      </c>
      <c r="P111" s="16"/>
      <c r="Q111" s="17"/>
      <c r="R111" s="16" t="s">
        <v>72</v>
      </c>
      <c r="S111" s="17" t="s">
        <v>443</v>
      </c>
      <c r="T111" s="18" t="n">
        <f>22.05</f>
        <v>22.05</v>
      </c>
      <c r="U111" s="19" t="n">
        <f>7</f>
        <v>7.0</v>
      </c>
      <c r="V111" s="19"/>
      <c r="W111" s="23"/>
      <c r="X111" s="19" t="n">
        <f>1601000</f>
        <v>1601000.0</v>
      </c>
      <c r="Y111" s="19"/>
      <c r="Z111" s="23"/>
      <c r="AA111" s="16"/>
      <c r="AB111" s="20" t="n">
        <f>7</f>
        <v>7.0</v>
      </c>
      <c r="AC111" s="21" t="n">
        <f>7</f>
        <v>7.0</v>
      </c>
    </row>
    <row r="112">
      <c r="A112" s="13" t="s">
        <v>46</v>
      </c>
      <c r="B112" s="14" t="s">
        <v>422</v>
      </c>
      <c r="C112" s="14" t="s">
        <v>423</v>
      </c>
      <c r="D112" s="22"/>
      <c r="E112" s="14" t="s">
        <v>198</v>
      </c>
      <c r="F112" s="15" t="s">
        <v>444</v>
      </c>
      <c r="G112" s="15" t="s">
        <v>445</v>
      </c>
      <c r="H112" s="16" t="s">
        <v>72</v>
      </c>
      <c r="I112" s="17" t="s">
        <v>443</v>
      </c>
      <c r="J112" s="16" t="s">
        <v>72</v>
      </c>
      <c r="K112" s="17" t="s">
        <v>443</v>
      </c>
      <c r="L112" s="16"/>
      <c r="M112" s="17"/>
      <c r="N112" s="16" t="s">
        <v>72</v>
      </c>
      <c r="O112" s="17" t="s">
        <v>443</v>
      </c>
      <c r="P112" s="16"/>
      <c r="Q112" s="17"/>
      <c r="R112" s="16" t="s">
        <v>72</v>
      </c>
      <c r="S112" s="17" t="s">
        <v>443</v>
      </c>
      <c r="T112" s="18" t="n">
        <f>22.11</f>
        <v>22.11</v>
      </c>
      <c r="U112" s="19" t="n">
        <f>1</f>
        <v>1.0</v>
      </c>
      <c r="V112" s="19"/>
      <c r="W112" s="23"/>
      <c r="X112" s="19" t="n">
        <f>239000</f>
        <v>239000.0</v>
      </c>
      <c r="Y112" s="19"/>
      <c r="Z112" s="23"/>
      <c r="AA112" s="16"/>
      <c r="AB112" s="20" t="n">
        <f>1</f>
        <v>1.0</v>
      </c>
      <c r="AC112" s="21" t="n">
        <f>1</f>
        <v>1.0</v>
      </c>
    </row>
    <row r="113">
      <c r="A113" s="13" t="s">
        <v>46</v>
      </c>
      <c r="B113" s="14" t="s">
        <v>422</v>
      </c>
      <c r="C113" s="14" t="s">
        <v>423</v>
      </c>
      <c r="D113" s="22"/>
      <c r="E113" s="14" t="s">
        <v>446</v>
      </c>
      <c r="F113" s="15" t="s">
        <v>447</v>
      </c>
      <c r="G113" s="15" t="s">
        <v>448</v>
      </c>
      <c r="H113" s="16" t="s">
        <v>72</v>
      </c>
      <c r="I113" s="17" t="s">
        <v>443</v>
      </c>
      <c r="J113" s="16" t="s">
        <v>72</v>
      </c>
      <c r="K113" s="17" t="s">
        <v>443</v>
      </c>
      <c r="L113" s="16"/>
      <c r="M113" s="17"/>
      <c r="N113" s="16" t="s">
        <v>72</v>
      </c>
      <c r="O113" s="17" t="s">
        <v>443</v>
      </c>
      <c r="P113" s="16"/>
      <c r="Q113" s="17"/>
      <c r="R113" s="16" t="s">
        <v>72</v>
      </c>
      <c r="S113" s="17" t="s">
        <v>443</v>
      </c>
      <c r="T113" s="18" t="n">
        <f>22.1</f>
        <v>22.1</v>
      </c>
      <c r="U113" s="19" t="n">
        <f>1</f>
        <v>1.0</v>
      </c>
      <c r="V113" s="19"/>
      <c r="W113" s="23"/>
      <c r="X113" s="19" t="n">
        <f>239000</f>
        <v>239000.0</v>
      </c>
      <c r="Y113" s="19"/>
      <c r="Z113" s="23"/>
      <c r="AA113" s="16"/>
      <c r="AB113" s="20" t="n">
        <f>1</f>
        <v>1.0</v>
      </c>
      <c r="AC113" s="21" t="n">
        <f>1</f>
        <v>1.0</v>
      </c>
    </row>
    <row r="114">
      <c r="A114" s="13" t="s">
        <v>46</v>
      </c>
      <c r="B114" s="14" t="s">
        <v>422</v>
      </c>
      <c r="C114" s="14" t="s">
        <v>423</v>
      </c>
      <c r="D114" s="22"/>
      <c r="E114" s="14" t="s">
        <v>74</v>
      </c>
      <c r="F114" s="15" t="s">
        <v>449</v>
      </c>
      <c r="G114" s="15" t="s">
        <v>389</v>
      </c>
      <c r="H114" s="16"/>
      <c r="I114" s="17" t="s">
        <v>105</v>
      </c>
      <c r="J114" s="16"/>
      <c r="K114" s="17" t="s">
        <v>105</v>
      </c>
      <c r="L114" s="16"/>
      <c r="M114" s="17"/>
      <c r="N114" s="16"/>
      <c r="O114" s="17" t="s">
        <v>105</v>
      </c>
      <c r="P114" s="16"/>
      <c r="Q114" s="17"/>
      <c r="R114" s="16"/>
      <c r="S114" s="17" t="s">
        <v>105</v>
      </c>
      <c r="T114" s="18" t="n">
        <f>21.93</f>
        <v>21.93</v>
      </c>
      <c r="U114" s="19" t="str">
        <f>"－"</f>
        <v>－</v>
      </c>
      <c r="V114" s="19"/>
      <c r="W114" s="23"/>
      <c r="X114" s="19" t="str">
        <f>"－"</f>
        <v>－</v>
      </c>
      <c r="Y114" s="19"/>
      <c r="Z114" s="23"/>
      <c r="AA114" s="16"/>
      <c r="AB114" s="20" t="str">
        <f>"－"</f>
        <v>－</v>
      </c>
      <c r="AC114" s="21" t="str">
        <f>"－"</f>
        <v>－</v>
      </c>
    </row>
    <row r="115">
      <c r="A115" s="13" t="s">
        <v>46</v>
      </c>
      <c r="B115" s="14" t="s">
        <v>422</v>
      </c>
      <c r="C115" s="14" t="s">
        <v>423</v>
      </c>
      <c r="D115" s="22"/>
      <c r="E115" s="14" t="s">
        <v>450</v>
      </c>
      <c r="F115" s="15" t="s">
        <v>451</v>
      </c>
      <c r="G115" s="15" t="s">
        <v>452</v>
      </c>
      <c r="H115" s="16"/>
      <c r="I115" s="17" t="s">
        <v>105</v>
      </c>
      <c r="J115" s="16"/>
      <c r="K115" s="17" t="s">
        <v>105</v>
      </c>
      <c r="L115" s="16"/>
      <c r="M115" s="17"/>
      <c r="N115" s="16"/>
      <c r="O115" s="17" t="s">
        <v>105</v>
      </c>
      <c r="P115" s="16"/>
      <c r="Q115" s="17"/>
      <c r="R115" s="16"/>
      <c r="S115" s="17" t="s">
        <v>105</v>
      </c>
      <c r="T115" s="18" t="n">
        <f>21.95</f>
        <v>21.95</v>
      </c>
      <c r="U115" s="19" t="str">
        <f>"－"</f>
        <v>－</v>
      </c>
      <c r="V115" s="19"/>
      <c r="W115" s="23"/>
      <c r="X115" s="19" t="str">
        <f>"－"</f>
        <v>－</v>
      </c>
      <c r="Y115" s="19"/>
      <c r="Z115" s="23"/>
      <c r="AA115" s="16"/>
      <c r="AB115" s="20" t="str">
        <f>"－"</f>
        <v>－</v>
      </c>
      <c r="AC115" s="21" t="str">
        <f>"－"</f>
        <v>－</v>
      </c>
    </row>
    <row r="116">
      <c r="A116" s="13" t="s">
        <v>46</v>
      </c>
      <c r="B116" s="14" t="s">
        <v>422</v>
      </c>
      <c r="C116" s="14" t="s">
        <v>423</v>
      </c>
      <c r="D116" s="22"/>
      <c r="E116" s="14" t="s">
        <v>453</v>
      </c>
      <c r="F116" s="15" t="s">
        <v>454</v>
      </c>
      <c r="G116" s="15" t="s">
        <v>455</v>
      </c>
      <c r="H116" s="16"/>
      <c r="I116" s="17" t="s">
        <v>105</v>
      </c>
      <c r="J116" s="16"/>
      <c r="K116" s="17" t="s">
        <v>105</v>
      </c>
      <c r="L116" s="16"/>
      <c r="M116" s="17"/>
      <c r="N116" s="16"/>
      <c r="O116" s="17" t="s">
        <v>105</v>
      </c>
      <c r="P116" s="16"/>
      <c r="Q116" s="17"/>
      <c r="R116" s="16"/>
      <c r="S116" s="17" t="s">
        <v>105</v>
      </c>
      <c r="T116" s="18" t="n">
        <f>22.37</f>
        <v>22.37</v>
      </c>
      <c r="U116" s="19" t="str">
        <f>"－"</f>
        <v>－</v>
      </c>
      <c r="V116" s="19"/>
      <c r="W116" s="23"/>
      <c r="X116" s="19" t="str">
        <f>"－"</f>
        <v>－</v>
      </c>
      <c r="Y116" s="19"/>
      <c r="Z116" s="23"/>
      <c r="AA116" s="16"/>
      <c r="AB116" s="20" t="str">
        <f>"－"</f>
        <v>－</v>
      </c>
      <c r="AC11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