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<sst xmlns="http://schemas.openxmlformats.org/spreadsheetml/2006/main" count="1127" uniqueCount="262">
  <si>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</si>
  <si>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</si>
  <si>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</si>
  <si>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</si>
  <si>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</si>
  <si>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</si>
  <si>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</si>
  <si>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</si>
  <si>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</si>
  <si>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</si>
  <si>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</si>
  <si>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</si>
  <si>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</si>
  <si>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</si>
  <si>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</si>
  <si>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</si>
  <si>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</si>
  <si>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</si>
  <si>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</si>
  <si>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</si>
  <si>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</si>
  <si>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</si>
  <si>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</si>
  <si>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</si>
  <si>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</si>
  <si>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</si>
  <si>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</si>
  <si>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</si>
  <si>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</si>
  <si>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</si>
  <si>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</si>
  <si>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</si>
  <si>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</si>
  <si>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</si>
  <si>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</si>
  <si>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</si>
  <si>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</si>
  <si>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</si>
  <si>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</si>
  <si>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</si>
  <si>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</si>
  <si>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</si>
  <si>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</si>
  <si>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</si>
  <si>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</si>
  <si>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</si>
  <si>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</si>
  <si>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</si>
  <si>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</si>
  <si>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</si>
  <si>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</si>
  <si>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2023/02</t>
  </si>
  <si>
    <t>1306</t>
  </si>
  <si>
    <t>ＮＥＸＴ　ＦＵＮＤＳ　ＴＯＰＩＸ連動型上場投信</t>
  </si>
  <si>
    <t>NEXT FUNDS TOPIX Exchange Traded Fund</t>
  </si>
  <si>
    <t>P</t>
  </si>
  <si>
    <t>2022/12/09</t>
  </si>
  <si>
    <t>－</t>
  </si>
  <si>
    <t>*</t>
  </si>
  <si>
    <t>2023/03</t>
  </si>
  <si>
    <t>2022/07/08</t>
  </si>
  <si>
    <t>13</t>
  </si>
  <si>
    <t>134.50</t>
  </si>
  <si>
    <t>C</t>
  </si>
  <si>
    <t>1321</t>
  </si>
  <si>
    <t>ＮＥＸＴ　ＦＵＮＤＳ　日経２２５連動型上場投信</t>
  </si>
  <si>
    <t>NEXT FUNDS Nikkei 225 Exchange Traded Fund</t>
  </si>
  <si>
    <t>2022/12/26</t>
  </si>
  <si>
    <t>2022/12/21</t>
  </si>
  <si>
    <t>2022/12/20</t>
  </si>
  <si>
    <t>01</t>
  </si>
  <si>
    <t>80.00</t>
  </si>
  <si>
    <t>09</t>
  </si>
  <si>
    <t>100.00</t>
  </si>
  <si>
    <t>280.00</t>
  </si>
  <si>
    <t>28</t>
  </si>
  <si>
    <t>33.00</t>
  </si>
  <si>
    <t>274.00</t>
  </si>
  <si>
    <t>22</t>
  </si>
  <si>
    <t>330.00</t>
  </si>
  <si>
    <t>21</t>
  </si>
  <si>
    <t>159.00</t>
  </si>
  <si>
    <t>2022/07/11</t>
  </si>
  <si>
    <t>654.00</t>
  </si>
  <si>
    <t>15</t>
  </si>
  <si>
    <t>353.00</t>
  </si>
  <si>
    <t>2023/04</t>
  </si>
  <si>
    <t>2023/02/10</t>
  </si>
  <si>
    <t>10</t>
  </si>
  <si>
    <t>311.00</t>
  </si>
  <si>
    <t>446.00</t>
  </si>
  <si>
    <t>298.00</t>
  </si>
  <si>
    <t>16</t>
  </si>
  <si>
    <t>378.00</t>
  </si>
  <si>
    <t>639.00</t>
  </si>
  <si>
    <t>384.00</t>
  </si>
  <si>
    <t>874.00</t>
  </si>
  <si>
    <t>03</t>
  </si>
  <si>
    <t>1,066.00</t>
  </si>
  <si>
    <t>920.00</t>
  </si>
  <si>
    <t>489.00</t>
  </si>
  <si>
    <t>461.00</t>
  </si>
  <si>
    <t>08</t>
  </si>
  <si>
    <t>465.00</t>
  </si>
  <si>
    <t>207.00</t>
  </si>
  <si>
    <t>06</t>
  </si>
  <si>
    <t>243.00</t>
  </si>
  <si>
    <t>2022/12/12</t>
  </si>
  <si>
    <t>17</t>
  </si>
  <si>
    <t>1,054.00</t>
  </si>
  <si>
    <t>702.00</t>
  </si>
  <si>
    <t>781.00</t>
  </si>
  <si>
    <t>411.00</t>
  </si>
  <si>
    <t>528.00</t>
  </si>
  <si>
    <t>452.00</t>
  </si>
  <si>
    <t>632.00</t>
  </si>
  <si>
    <t>24</t>
  </si>
  <si>
    <t>189.00</t>
  </si>
  <si>
    <t>2022/07/21</t>
  </si>
  <si>
    <t>275.00</t>
  </si>
  <si>
    <t>307.00</t>
  </si>
  <si>
    <t>141.00</t>
  </si>
  <si>
    <t>896.00</t>
  </si>
  <si>
    <t>690.00</t>
  </si>
  <si>
    <t>488.00</t>
  </si>
  <si>
    <t>537.00</t>
  </si>
  <si>
    <t>304.00</t>
  </si>
  <si>
    <t>366.00</t>
  </si>
  <si>
    <t>270.00</t>
  </si>
  <si>
    <t>1343</t>
  </si>
  <si>
    <t>ＮＥＸＴ　ＦＵＮＤＳ　東証ＲＥＩＴ指数連動型上場投信</t>
  </si>
  <si>
    <t>NEXT FUNDS REIT INDEX ETF</t>
  </si>
  <si>
    <t>2023/06</t>
  </si>
  <si>
    <t>2022/10/14</t>
  </si>
  <si>
    <t>2502</t>
  </si>
  <si>
    <t>アサヒグループホールディングス</t>
  </si>
  <si>
    <t>Asahi Group Holdings,Ltd.</t>
  </si>
  <si>
    <t>202.6</t>
  </si>
  <si>
    <t>2531</t>
  </si>
  <si>
    <t>宝ホールディングス</t>
  </si>
  <si>
    <t>TAKARA HOLDINGS INC.</t>
  </si>
  <si>
    <t>3402</t>
  </si>
  <si>
    <t>東レ</t>
  </si>
  <si>
    <t>TORAY INDUSTRIES,INC.</t>
  </si>
  <si>
    <t>4005</t>
  </si>
  <si>
    <t>住友化学</t>
  </si>
  <si>
    <t>SUMITOMO CHEMICAL COMPANY,LIMITED</t>
  </si>
  <si>
    <t>14</t>
  </si>
  <si>
    <t>15.00</t>
  </si>
  <si>
    <t>4062</t>
  </si>
  <si>
    <t>イビデン</t>
  </si>
  <si>
    <t>IBIDEN CO.,LTD.</t>
  </si>
  <si>
    <t>2022/11/16</t>
  </si>
  <si>
    <t>2,350.9</t>
  </si>
  <si>
    <t>4519</t>
  </si>
  <si>
    <t>中外製薬</t>
  </si>
  <si>
    <t>CHUGAI PHARMACEUTICAL CO.,LTD.</t>
  </si>
  <si>
    <t>2022/10/17</t>
  </si>
  <si>
    <t>620.00</t>
  </si>
  <si>
    <t>4543</t>
  </si>
  <si>
    <t>テルモ</t>
  </si>
  <si>
    <t>TERUMO CORPORATION</t>
  </si>
  <si>
    <t>2022/08/18</t>
  </si>
  <si>
    <t>1,844.3</t>
  </si>
  <si>
    <t>4689</t>
  </si>
  <si>
    <t>Ｚホールディングス</t>
  </si>
  <si>
    <t>Z Holdings Corporation</t>
  </si>
  <si>
    <t>2022/08/04</t>
  </si>
  <si>
    <t>5108</t>
  </si>
  <si>
    <t>ブリヂストン</t>
  </si>
  <si>
    <t>BRIDGESTONE CORPORATION</t>
  </si>
  <si>
    <t>20</t>
  </si>
  <si>
    <t>6098</t>
  </si>
  <si>
    <t>リクルートホールディングス</t>
  </si>
  <si>
    <t>Recruit Holdings Co.,Ltd.</t>
  </si>
  <si>
    <t>2022/08/01</t>
  </si>
  <si>
    <t>6326</t>
  </si>
  <si>
    <t>クボタ</t>
  </si>
  <si>
    <t>KUBOTA CORPORATION</t>
  </si>
  <si>
    <t>2022/07/12</t>
  </si>
  <si>
    <t>522.7</t>
  </si>
  <si>
    <t>6367</t>
  </si>
  <si>
    <t>ダイキン工業</t>
  </si>
  <si>
    <t>DAIKIN INDUSTRIES,LTD.</t>
  </si>
  <si>
    <t>2022/12/14</t>
  </si>
  <si>
    <t>6472</t>
  </si>
  <si>
    <t>ＮＴＮ</t>
  </si>
  <si>
    <t>NTN CORPORATION</t>
  </si>
  <si>
    <t>18.00</t>
  </si>
  <si>
    <t>6503</t>
  </si>
  <si>
    <t>三菱電機</t>
  </si>
  <si>
    <t>Mitsubishi Electric Corporation</t>
  </si>
  <si>
    <t>6753</t>
  </si>
  <si>
    <t>シャープ</t>
  </si>
  <si>
    <t>Sharp Corporation</t>
  </si>
  <si>
    <t>40.00</t>
  </si>
  <si>
    <t>6758</t>
  </si>
  <si>
    <t>ソニーグループ</t>
  </si>
  <si>
    <t>SONY GROUP CORPORATION</t>
  </si>
  <si>
    <t>125.00</t>
  </si>
  <si>
    <t>7270</t>
  </si>
  <si>
    <t>ＳＵＢＡＲＵ</t>
  </si>
  <si>
    <t>SUBARU CORPORATION</t>
  </si>
  <si>
    <t>21.00</t>
  </si>
  <si>
    <t>17.00</t>
  </si>
  <si>
    <t>7272</t>
  </si>
  <si>
    <t>ヤマハ発動機</t>
  </si>
  <si>
    <t>Yamaha Motor Co.,Ltd.</t>
  </si>
  <si>
    <t>4.00</t>
  </si>
  <si>
    <t>2022/08/25</t>
  </si>
  <si>
    <t>45.00</t>
  </si>
  <si>
    <t>7733</t>
  </si>
  <si>
    <t>オリンパス</t>
  </si>
  <si>
    <t>OLYMPUS CORPORATION</t>
  </si>
  <si>
    <t>2022/11/01</t>
  </si>
  <si>
    <t>1,323.7</t>
  </si>
  <si>
    <t>7974</t>
  </si>
  <si>
    <t>任天堂</t>
  </si>
  <si>
    <t>Nintendo Co.,Ltd.</t>
  </si>
  <si>
    <t>184.00</t>
  </si>
  <si>
    <t>8001</t>
  </si>
  <si>
    <t>伊藤忠商事</t>
  </si>
  <si>
    <t>ITOCHU Corporation</t>
  </si>
  <si>
    <t>63.00</t>
  </si>
  <si>
    <t>8031</t>
  </si>
  <si>
    <t>三井物産</t>
  </si>
  <si>
    <t>MITSUI &amp; CO.,LTD.</t>
  </si>
  <si>
    <t>2022/11/04</t>
  </si>
  <si>
    <t>8058</t>
  </si>
  <si>
    <t>三菱商事</t>
  </si>
  <si>
    <t>Mitsubishi Corporation</t>
  </si>
  <si>
    <t>02</t>
  </si>
  <si>
    <t>8.00</t>
  </si>
  <si>
    <t>8411</t>
  </si>
  <si>
    <t>みずほフィナンシャルグループ</t>
  </si>
  <si>
    <t>Mizuho Financial Group,Inc.</t>
  </si>
  <si>
    <t>2022/12/28</t>
  </si>
  <si>
    <t>8795</t>
  </si>
  <si>
    <t>Ｔ＆Ｄホールディングス</t>
  </si>
  <si>
    <t>T&amp;D Holdings, Inc.</t>
  </si>
  <si>
    <t>9101</t>
  </si>
  <si>
    <t>日本郵船</t>
  </si>
  <si>
    <t>Nippon Yusen Kabushiki Kaisha</t>
  </si>
  <si>
    <t>0.60</t>
  </si>
  <si>
    <t>9142</t>
  </si>
  <si>
    <t>九州旅客鉄道</t>
  </si>
  <si>
    <t>Kyushu Railway Company</t>
  </si>
  <si>
    <t>9432</t>
  </si>
  <si>
    <t>日本電信電話</t>
  </si>
  <si>
    <t>NIPPON TELEGRAPH AND TELEPHONE CORPORATION</t>
  </si>
  <si>
    <t>98.9</t>
  </si>
  <si>
    <t>70.0</t>
  </si>
  <si>
    <t>61.00</t>
  </si>
  <si>
    <t>9433</t>
  </si>
  <si>
    <t>ＫＤＤＩ</t>
  </si>
  <si>
    <t>KDDI CORPORATION</t>
  </si>
  <si>
    <t>07</t>
  </si>
  <si>
    <t>30.00</t>
  </si>
  <si>
    <t>74.00</t>
  </si>
  <si>
    <t>9735</t>
  </si>
  <si>
    <t>セコム</t>
  </si>
  <si>
    <t>SECOM CO.,LTD.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</si>
</sst>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84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1900.0</v>
      </c>
      <c r="J7" s="12"/>
      <c r="K7" s="13" t="s">
        <v>57</v>
      </c>
      <c r="L7" s="12"/>
      <c r="M7" s="13" t="s">
        <v>57</v>
      </c>
      <c r="N7" s="12"/>
      <c r="O7" s="13"/>
      <c r="P7" s="12"/>
      <c r="Q7" s="13" t="s">
        <v>57</v>
      </c>
      <c r="R7" s="12"/>
      <c r="S7" s="13"/>
      <c r="T7" s="12"/>
      <c r="U7" s="13" t="s">
        <v>57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 t="s">
        <v>58</v>
      </c>
      <c r="AC7" s="16" t="n">
        <f>100</f>
        <v>100.0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55</v>
      </c>
      <c r="F8" s="19"/>
      <c r="G8" s="9" t="s">
        <v>51</v>
      </c>
      <c r="H8" s="10" t="s">
        <v>56</v>
      </c>
      <c r="I8" s="11" t="n">
        <v>2000.0</v>
      </c>
      <c r="J8" s="12"/>
      <c r="K8" s="13" t="s">
        <v>57</v>
      </c>
      <c r="L8" s="12"/>
      <c r="M8" s="13" t="s">
        <v>57</v>
      </c>
      <c r="N8" s="12"/>
      <c r="O8" s="13"/>
      <c r="P8" s="12"/>
      <c r="Q8" s="13" t="s">
        <v>57</v>
      </c>
      <c r="R8" s="12"/>
      <c r="S8" s="13"/>
      <c r="T8" s="12"/>
      <c r="U8" s="13" t="s">
        <v>57</v>
      </c>
      <c r="V8" s="14" t="str">
        <f>"－"</f>
        <v>－</v>
      </c>
      <c r="W8" s="15" t="str">
        <f>"－"</f>
        <v>－</v>
      </c>
      <c r="X8" s="15"/>
      <c r="Y8" s="15" t="str">
        <f>"－"</f>
        <v>－</v>
      </c>
      <c r="Z8" s="15"/>
      <c r="AA8" s="15" t="str">
        <f>"－"</f>
        <v>－</v>
      </c>
      <c r="AB8" s="12" t="s">
        <v>58</v>
      </c>
      <c r="AC8" s="16" t="n">
        <f>10</f>
        <v>10.0</v>
      </c>
      <c r="AD8" s="15" t="str">
        <f>"－"</f>
        <v>－</v>
      </c>
    </row>
    <row r="9">
      <c r="A9" s="9" t="s">
        <v>51</v>
      </c>
      <c r="B9" s="9" t="s">
        <v>52</v>
      </c>
      <c r="C9" s="44" t="s">
        <v>53</v>
      </c>
      <c r="D9" s="44" t="s">
        <v>54</v>
      </c>
      <c r="E9" s="9" t="s">
        <v>55</v>
      </c>
      <c r="F9" s="19"/>
      <c r="G9" s="9" t="s">
        <v>59</v>
      </c>
      <c r="H9" s="10" t="s">
        <v>60</v>
      </c>
      <c r="I9" s="11" t="n">
        <v>2200.0</v>
      </c>
      <c r="J9" s="12" t="s">
        <v>61</v>
      </c>
      <c r="K9" s="13" t="s">
        <v>62</v>
      </c>
      <c r="L9" s="12" t="s">
        <v>61</v>
      </c>
      <c r="M9" s="13" t="s">
        <v>62</v>
      </c>
      <c r="N9" s="12"/>
      <c r="O9" s="13"/>
      <c r="P9" s="12" t="s">
        <v>61</v>
      </c>
      <c r="Q9" s="13" t="s">
        <v>62</v>
      </c>
      <c r="R9" s="12"/>
      <c r="S9" s="13"/>
      <c r="T9" s="12" t="s">
        <v>61</v>
      </c>
      <c r="U9" s="13" t="s">
        <v>62</v>
      </c>
      <c r="V9" s="14" t="n">
        <f>134.5</f>
        <v>134.5</v>
      </c>
      <c r="W9" s="15" t="n">
        <f>10</f>
        <v>10.0</v>
      </c>
      <c r="X9" s="15"/>
      <c r="Y9" s="15" t="n">
        <f>13450</f>
        <v>13450.0</v>
      </c>
      <c r="Z9" s="15"/>
      <c r="AA9" s="15" t="str">
        <f>"－"</f>
        <v>－</v>
      </c>
      <c r="AB9" s="12"/>
      <c r="AC9" s="16" t="n">
        <f>10</f>
        <v>10.0</v>
      </c>
      <c r="AD9" s="15" t="n">
        <f>1</f>
        <v>1.0</v>
      </c>
    </row>
    <row r="10">
      <c r="A10" s="9" t="s">
        <v>51</v>
      </c>
      <c r="B10" s="9" t="s">
        <v>52</v>
      </c>
      <c r="C10" s="44" t="s">
        <v>53</v>
      </c>
      <c r="D10" s="44" t="s">
        <v>54</v>
      </c>
      <c r="E10" s="9" t="s">
        <v>63</v>
      </c>
      <c r="F10" s="19"/>
      <c r="G10" s="9" t="s">
        <v>59</v>
      </c>
      <c r="H10" s="10" t="s">
        <v>60</v>
      </c>
      <c r="I10" s="11" t="n">
        <v>2000.0</v>
      </c>
      <c r="J10" s="12"/>
      <c r="K10" s="13" t="s">
        <v>57</v>
      </c>
      <c r="L10" s="12"/>
      <c r="M10" s="13" t="s">
        <v>57</v>
      </c>
      <c r="N10" s="12"/>
      <c r="O10" s="13"/>
      <c r="P10" s="12"/>
      <c r="Q10" s="13" t="s">
        <v>57</v>
      </c>
      <c r="R10" s="12"/>
      <c r="S10" s="13"/>
      <c r="T10" s="12"/>
      <c r="U10" s="13" t="s">
        <v>57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/>
      <c r="AC10" s="16" t="n">
        <f>34</f>
        <v>34.0</v>
      </c>
      <c r="AD10" s="15" t="str">
        <f>"－"</f>
        <v>－</v>
      </c>
    </row>
    <row r="11">
      <c r="A11" s="9" t="s">
        <v>51</v>
      </c>
      <c r="B11" s="9" t="s">
        <v>64</v>
      </c>
      <c r="C11" s="44" t="s">
        <v>65</v>
      </c>
      <c r="D11" s="44" t="s">
        <v>66</v>
      </c>
      <c r="E11" s="9" t="s">
        <v>55</v>
      </c>
      <c r="F11" s="19"/>
      <c r="G11" s="9" t="s">
        <v>51</v>
      </c>
      <c r="H11" s="10" t="s">
        <v>67</v>
      </c>
      <c r="I11" s="11" t="n">
        <v>26000.0</v>
      </c>
      <c r="J11" s="12"/>
      <c r="K11" s="13" t="s">
        <v>57</v>
      </c>
      <c r="L11" s="12"/>
      <c r="M11" s="13" t="s">
        <v>57</v>
      </c>
      <c r="N11" s="12"/>
      <c r="O11" s="13"/>
      <c r="P11" s="12"/>
      <c r="Q11" s="13" t="s">
        <v>57</v>
      </c>
      <c r="R11" s="12"/>
      <c r="S11" s="13"/>
      <c r="T11" s="12"/>
      <c r="U11" s="13" t="s">
        <v>57</v>
      </c>
      <c r="V11" s="14" t="str">
        <f>"－"</f>
        <v>－</v>
      </c>
      <c r="W11" s="15" t="str">
        <f>"－"</f>
        <v>－</v>
      </c>
      <c r="X11" s="15"/>
      <c r="Y11" s="15" t="str">
        <f>"－"</f>
        <v>－</v>
      </c>
      <c r="Z11" s="15"/>
      <c r="AA11" s="15" t="str">
        <f>"－"</f>
        <v>－</v>
      </c>
      <c r="AB11" s="12" t="s">
        <v>58</v>
      </c>
      <c r="AC11" s="16" t="n">
        <f>585</f>
        <v>585.0</v>
      </c>
      <c r="AD11" s="15" t="str">
        <f>"－"</f>
        <v>－</v>
      </c>
    </row>
    <row r="12">
      <c r="A12" s="9" t="s">
        <v>51</v>
      </c>
      <c r="B12" s="9" t="s">
        <v>64</v>
      </c>
      <c r="C12" s="44" t="s">
        <v>65</v>
      </c>
      <c r="D12" s="44" t="s">
        <v>66</v>
      </c>
      <c r="E12" s="9" t="s">
        <v>55</v>
      </c>
      <c r="F12" s="19"/>
      <c r="G12" s="9" t="s">
        <v>51</v>
      </c>
      <c r="H12" s="10" t="s">
        <v>68</v>
      </c>
      <c r="I12" s="11" t="n">
        <v>26500.0</v>
      </c>
      <c r="J12" s="12"/>
      <c r="K12" s="13" t="s">
        <v>57</v>
      </c>
      <c r="L12" s="12"/>
      <c r="M12" s="13" t="s">
        <v>57</v>
      </c>
      <c r="N12" s="12"/>
      <c r="O12" s="13"/>
      <c r="P12" s="12"/>
      <c r="Q12" s="13" t="s">
        <v>57</v>
      </c>
      <c r="R12" s="12"/>
      <c r="S12" s="13"/>
      <c r="T12" s="12"/>
      <c r="U12" s="13" t="s">
        <v>57</v>
      </c>
      <c r="V12" s="14" t="str">
        <f>"－"</f>
        <v>－</v>
      </c>
      <c r="W12" s="15" t="str">
        <f>"－"</f>
        <v>－</v>
      </c>
      <c r="X12" s="15"/>
      <c r="Y12" s="15" t="str">
        <f>"－"</f>
        <v>－</v>
      </c>
      <c r="Z12" s="15"/>
      <c r="AA12" s="15" t="str">
        <f>"－"</f>
        <v>－</v>
      </c>
      <c r="AB12" s="12" t="s">
        <v>58</v>
      </c>
      <c r="AC12" s="16" t="n">
        <f>300</f>
        <v>300.0</v>
      </c>
      <c r="AD12" s="15" t="str">
        <f>"－"</f>
        <v>－</v>
      </c>
    </row>
    <row r="13">
      <c r="A13" s="9" t="s">
        <v>51</v>
      </c>
      <c r="B13" s="9" t="s">
        <v>64</v>
      </c>
      <c r="C13" s="44" t="s">
        <v>65</v>
      </c>
      <c r="D13" s="44" t="s">
        <v>66</v>
      </c>
      <c r="E13" s="9" t="s">
        <v>55</v>
      </c>
      <c r="F13" s="19"/>
      <c r="G13" s="9" t="s">
        <v>51</v>
      </c>
      <c r="H13" s="10" t="s">
        <v>69</v>
      </c>
      <c r="I13" s="11" t="n">
        <v>27000.0</v>
      </c>
      <c r="J13" s="12"/>
      <c r="K13" s="13" t="s">
        <v>57</v>
      </c>
      <c r="L13" s="12"/>
      <c r="M13" s="13" t="s">
        <v>57</v>
      </c>
      <c r="N13" s="12"/>
      <c r="O13" s="13"/>
      <c r="P13" s="12"/>
      <c r="Q13" s="13" t="s">
        <v>57</v>
      </c>
      <c r="R13" s="12"/>
      <c r="S13" s="13"/>
      <c r="T13" s="12"/>
      <c r="U13" s="13" t="s">
        <v>57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str">
        <f>"－"</f>
        <v>－</v>
      </c>
      <c r="AB13" s="12" t="s">
        <v>58</v>
      </c>
      <c r="AC13" s="16" t="n">
        <f>36</f>
        <v>36.0</v>
      </c>
      <c r="AD13" s="15" t="str">
        <f>"－"</f>
        <v>－</v>
      </c>
    </row>
    <row r="14">
      <c r="A14" s="9" t="s">
        <v>51</v>
      </c>
      <c r="B14" s="9" t="s">
        <v>64</v>
      </c>
      <c r="C14" s="44" t="s">
        <v>65</v>
      </c>
      <c r="D14" s="44" t="s">
        <v>66</v>
      </c>
      <c r="E14" s="9" t="s">
        <v>55</v>
      </c>
      <c r="F14" s="19"/>
      <c r="G14" s="9" t="s">
        <v>51</v>
      </c>
      <c r="H14" s="10" t="s">
        <v>56</v>
      </c>
      <c r="I14" s="11" t="n">
        <v>27500.0</v>
      </c>
      <c r="J14" s="12" t="s">
        <v>70</v>
      </c>
      <c r="K14" s="13" t="s">
        <v>71</v>
      </c>
      <c r="L14" s="12" t="s">
        <v>70</v>
      </c>
      <c r="M14" s="13" t="s">
        <v>71</v>
      </c>
      <c r="N14" s="12"/>
      <c r="O14" s="13"/>
      <c r="P14" s="12" t="s">
        <v>70</v>
      </c>
      <c r="Q14" s="13" t="s">
        <v>71</v>
      </c>
      <c r="R14" s="12"/>
      <c r="S14" s="13"/>
      <c r="T14" s="12" t="s">
        <v>70</v>
      </c>
      <c r="U14" s="13" t="s">
        <v>71</v>
      </c>
      <c r="V14" s="14" t="n">
        <f>80</f>
        <v>80.0</v>
      </c>
      <c r="W14" s="15" t="n">
        <f>1000</f>
        <v>1000.0</v>
      </c>
      <c r="X14" s="15"/>
      <c r="Y14" s="15" t="n">
        <f>80000</f>
        <v>80000.0</v>
      </c>
      <c r="Z14" s="15"/>
      <c r="AA14" s="15" t="str">
        <f>"－"</f>
        <v>－</v>
      </c>
      <c r="AB14" s="12" t="s">
        <v>58</v>
      </c>
      <c r="AC14" s="16" t="n">
        <f>193</f>
        <v>193.0</v>
      </c>
      <c r="AD14" s="15" t="n">
        <f>1</f>
        <v>1.0</v>
      </c>
    </row>
    <row r="15">
      <c r="A15" s="9" t="s">
        <v>51</v>
      </c>
      <c r="B15" s="9" t="s">
        <v>64</v>
      </c>
      <c r="C15" s="44" t="s">
        <v>65</v>
      </c>
      <c r="D15" s="44" t="s">
        <v>66</v>
      </c>
      <c r="E15" s="9" t="s">
        <v>55</v>
      </c>
      <c r="F15" s="19"/>
      <c r="G15" s="9" t="s">
        <v>51</v>
      </c>
      <c r="H15" s="10" t="s">
        <v>56</v>
      </c>
      <c r="I15" s="11" t="n">
        <v>28000.0</v>
      </c>
      <c r="J15" s="12"/>
      <c r="K15" s="13" t="s">
        <v>57</v>
      </c>
      <c r="L15" s="12"/>
      <c r="M15" s="13" t="s">
        <v>57</v>
      </c>
      <c r="N15" s="12"/>
      <c r="O15" s="13"/>
      <c r="P15" s="12"/>
      <c r="Q15" s="13" t="s">
        <v>57</v>
      </c>
      <c r="R15" s="12"/>
      <c r="S15" s="13"/>
      <c r="T15" s="12"/>
      <c r="U15" s="13" t="s">
        <v>57</v>
      </c>
      <c r="V15" s="14" t="str">
        <f>"－"</f>
        <v>－</v>
      </c>
      <c r="W15" s="15" t="str">
        <f>"－"</f>
        <v>－</v>
      </c>
      <c r="X15" s="15"/>
      <c r="Y15" s="15" t="str">
        <f>"－"</f>
        <v>－</v>
      </c>
      <c r="Z15" s="15"/>
      <c r="AA15" s="15" t="str">
        <f>"－"</f>
        <v>－</v>
      </c>
      <c r="AB15" s="12" t="s">
        <v>58</v>
      </c>
      <c r="AC15" s="16" t="n">
        <f>33</f>
        <v>33.0</v>
      </c>
      <c r="AD15" s="15" t="str">
        <f>"－"</f>
        <v>－</v>
      </c>
    </row>
    <row r="16">
      <c r="A16" s="9" t="s">
        <v>51</v>
      </c>
      <c r="B16" s="9" t="s">
        <v>64</v>
      </c>
      <c r="C16" s="44" t="s">
        <v>65</v>
      </c>
      <c r="D16" s="44" t="s">
        <v>66</v>
      </c>
      <c r="E16" s="9" t="s">
        <v>55</v>
      </c>
      <c r="F16" s="19"/>
      <c r="G16" s="9" t="s">
        <v>59</v>
      </c>
      <c r="H16" s="10" t="s">
        <v>60</v>
      </c>
      <c r="I16" s="11" t="n">
        <v>27000.0</v>
      </c>
      <c r="J16" s="12" t="s">
        <v>72</v>
      </c>
      <c r="K16" s="13" t="s">
        <v>73</v>
      </c>
      <c r="L16" s="12" t="s">
        <v>72</v>
      </c>
      <c r="M16" s="13" t="s">
        <v>73</v>
      </c>
      <c r="N16" s="12"/>
      <c r="O16" s="13"/>
      <c r="P16" s="12" t="s">
        <v>72</v>
      </c>
      <c r="Q16" s="13" t="s">
        <v>73</v>
      </c>
      <c r="R16" s="12"/>
      <c r="S16" s="13"/>
      <c r="T16" s="12" t="s">
        <v>72</v>
      </c>
      <c r="U16" s="13" t="s">
        <v>73</v>
      </c>
      <c r="V16" s="14" t="n">
        <f>100</f>
        <v>100.0</v>
      </c>
      <c r="W16" s="15" t="n">
        <f>10</f>
        <v>10.0</v>
      </c>
      <c r="X16" s="15"/>
      <c r="Y16" s="15" t="n">
        <f>1000</f>
        <v>1000.0</v>
      </c>
      <c r="Z16" s="15"/>
      <c r="AA16" s="15" t="str">
        <f>"－"</f>
        <v>－</v>
      </c>
      <c r="AB16" s="12"/>
      <c r="AC16" s="16" t="n">
        <f>10</f>
        <v>10.0</v>
      </c>
      <c r="AD16" s="15" t="n">
        <f>1</f>
        <v>1.0</v>
      </c>
    </row>
    <row r="17">
      <c r="A17" s="9" t="s">
        <v>51</v>
      </c>
      <c r="B17" s="9" t="s">
        <v>64</v>
      </c>
      <c r="C17" s="44" t="s">
        <v>65</v>
      </c>
      <c r="D17" s="44" t="s">
        <v>66</v>
      </c>
      <c r="E17" s="9" t="s">
        <v>55</v>
      </c>
      <c r="F17" s="19"/>
      <c r="G17" s="9" t="s">
        <v>59</v>
      </c>
      <c r="H17" s="10" t="s">
        <v>60</v>
      </c>
      <c r="I17" s="11" t="n">
        <v>27500.0</v>
      </c>
      <c r="J17" s="12" t="s">
        <v>70</v>
      </c>
      <c r="K17" s="13" t="s">
        <v>74</v>
      </c>
      <c r="L17" s="12" t="s">
        <v>70</v>
      </c>
      <c r="M17" s="13" t="s">
        <v>74</v>
      </c>
      <c r="N17" s="12"/>
      <c r="O17" s="13"/>
      <c r="P17" s="12" t="s">
        <v>75</v>
      </c>
      <c r="Q17" s="13" t="s">
        <v>76</v>
      </c>
      <c r="R17" s="12"/>
      <c r="S17" s="13"/>
      <c r="T17" s="12" t="s">
        <v>75</v>
      </c>
      <c r="U17" s="13" t="s">
        <v>76</v>
      </c>
      <c r="V17" s="14" t="n">
        <f>137</f>
        <v>137.0</v>
      </c>
      <c r="W17" s="15" t="n">
        <f>6060</f>
        <v>6060.0</v>
      </c>
      <c r="X17" s="15"/>
      <c r="Y17" s="15" t="n">
        <f>557840</f>
        <v>557840.0</v>
      </c>
      <c r="Z17" s="15"/>
      <c r="AA17" s="15" t="str">
        <f>"－"</f>
        <v>－</v>
      </c>
      <c r="AB17" s="12"/>
      <c r="AC17" s="16" t="n">
        <f>5010</f>
        <v>5010.0</v>
      </c>
      <c r="AD17" s="15" t="n">
        <f>6</f>
        <v>6.0</v>
      </c>
    </row>
    <row r="18">
      <c r="A18" s="9" t="s">
        <v>51</v>
      </c>
      <c r="B18" s="9" t="s">
        <v>64</v>
      </c>
      <c r="C18" s="44" t="s">
        <v>65</v>
      </c>
      <c r="D18" s="44" t="s">
        <v>66</v>
      </c>
      <c r="E18" s="9" t="s">
        <v>55</v>
      </c>
      <c r="F18" s="19"/>
      <c r="G18" s="9" t="s">
        <v>59</v>
      </c>
      <c r="H18" s="10" t="s">
        <v>60</v>
      </c>
      <c r="I18" s="11" t="n">
        <v>28000.0</v>
      </c>
      <c r="J18" s="12" t="s">
        <v>72</v>
      </c>
      <c r="K18" s="13" t="s">
        <v>77</v>
      </c>
      <c r="L18" s="12" t="s">
        <v>78</v>
      </c>
      <c r="M18" s="13" t="s">
        <v>79</v>
      </c>
      <c r="N18" s="12"/>
      <c r="O18" s="13"/>
      <c r="P18" s="12" t="s">
        <v>80</v>
      </c>
      <c r="Q18" s="13" t="s">
        <v>81</v>
      </c>
      <c r="R18" s="12"/>
      <c r="S18" s="13"/>
      <c r="T18" s="12" t="s">
        <v>78</v>
      </c>
      <c r="U18" s="13" t="s">
        <v>79</v>
      </c>
      <c r="V18" s="14" t="n">
        <f>222.67</f>
        <v>222.67</v>
      </c>
      <c r="W18" s="15" t="n">
        <f>556</f>
        <v>556.0</v>
      </c>
      <c r="X18" s="15"/>
      <c r="Y18" s="15" t="n">
        <f>126066</f>
        <v>126066.0</v>
      </c>
      <c r="Z18" s="15"/>
      <c r="AA18" s="15" t="str">
        <f>"－"</f>
        <v>－</v>
      </c>
      <c r="AB18" s="12"/>
      <c r="AC18" s="16" t="n">
        <f>556</f>
        <v>556.0</v>
      </c>
      <c r="AD18" s="15" t="n">
        <f>6</f>
        <v>6.0</v>
      </c>
    </row>
    <row r="19">
      <c r="A19" s="9" t="s">
        <v>51</v>
      </c>
      <c r="B19" s="9" t="s">
        <v>64</v>
      </c>
      <c r="C19" s="44" t="s">
        <v>65</v>
      </c>
      <c r="D19" s="44" t="s">
        <v>66</v>
      </c>
      <c r="E19" s="9" t="s">
        <v>55</v>
      </c>
      <c r="F19" s="19"/>
      <c r="G19" s="9" t="s">
        <v>59</v>
      </c>
      <c r="H19" s="10" t="s">
        <v>82</v>
      </c>
      <c r="I19" s="11" t="n">
        <v>28500.0</v>
      </c>
      <c r="J19" s="12" t="s">
        <v>70</v>
      </c>
      <c r="K19" s="13" t="s">
        <v>83</v>
      </c>
      <c r="L19" s="12" t="s">
        <v>70</v>
      </c>
      <c r="M19" s="13" t="s">
        <v>83</v>
      </c>
      <c r="N19" s="12"/>
      <c r="O19" s="13"/>
      <c r="P19" s="12" t="s">
        <v>84</v>
      </c>
      <c r="Q19" s="13" t="s">
        <v>85</v>
      </c>
      <c r="R19" s="12"/>
      <c r="S19" s="13"/>
      <c r="T19" s="12" t="s">
        <v>84</v>
      </c>
      <c r="U19" s="13" t="s">
        <v>85</v>
      </c>
      <c r="V19" s="14" t="n">
        <f>460</f>
        <v>460.0</v>
      </c>
      <c r="W19" s="15" t="n">
        <f>8300</f>
        <v>8300.0</v>
      </c>
      <c r="X19" s="15"/>
      <c r="Y19" s="15" t="n">
        <f>4345500</f>
        <v>4345500.0</v>
      </c>
      <c r="Z19" s="15"/>
      <c r="AA19" s="15" t="str">
        <f>"－"</f>
        <v>－</v>
      </c>
      <c r="AB19" s="12"/>
      <c r="AC19" s="16" t="n">
        <f>300</f>
        <v>300.0</v>
      </c>
      <c r="AD19" s="15" t="n">
        <f>4</f>
        <v>4.0</v>
      </c>
    </row>
    <row r="20">
      <c r="A20" s="9" t="s">
        <v>51</v>
      </c>
      <c r="B20" s="9" t="s">
        <v>64</v>
      </c>
      <c r="C20" s="44" t="s">
        <v>65</v>
      </c>
      <c r="D20" s="44" t="s">
        <v>66</v>
      </c>
      <c r="E20" s="9" t="s">
        <v>55</v>
      </c>
      <c r="F20" s="19"/>
      <c r="G20" s="9" t="s">
        <v>86</v>
      </c>
      <c r="H20" s="10" t="s">
        <v>87</v>
      </c>
      <c r="I20" s="11" t="n">
        <v>27500.0</v>
      </c>
      <c r="J20" s="12" t="s">
        <v>88</v>
      </c>
      <c r="K20" s="13" t="s">
        <v>89</v>
      </c>
      <c r="L20" s="12" t="s">
        <v>78</v>
      </c>
      <c r="M20" s="13" t="s">
        <v>90</v>
      </c>
      <c r="N20" s="12"/>
      <c r="O20" s="13"/>
      <c r="P20" s="12" t="s">
        <v>75</v>
      </c>
      <c r="Q20" s="13" t="s">
        <v>91</v>
      </c>
      <c r="R20" s="12"/>
      <c r="S20" s="13"/>
      <c r="T20" s="12" t="s">
        <v>75</v>
      </c>
      <c r="U20" s="13" t="s">
        <v>91</v>
      </c>
      <c r="V20" s="14" t="n">
        <f>347</f>
        <v>347.0</v>
      </c>
      <c r="W20" s="15" t="n">
        <f>2630</f>
        <v>2630.0</v>
      </c>
      <c r="X20" s="15"/>
      <c r="Y20" s="15" t="n">
        <f>802970</f>
        <v>802970.0</v>
      </c>
      <c r="Z20" s="15"/>
      <c r="AA20" s="15" t="str">
        <f>"－"</f>
        <v>－</v>
      </c>
      <c r="AB20" s="12"/>
      <c r="AC20" s="16" t="n">
        <f>2000</f>
        <v>2000.0</v>
      </c>
      <c r="AD20" s="15" t="n">
        <f>4</f>
        <v>4.0</v>
      </c>
    </row>
    <row r="21">
      <c r="A21" s="9" t="s">
        <v>51</v>
      </c>
      <c r="B21" s="9" t="s">
        <v>64</v>
      </c>
      <c r="C21" s="44" t="s">
        <v>65</v>
      </c>
      <c r="D21" s="44" t="s">
        <v>66</v>
      </c>
      <c r="E21" s="9" t="s">
        <v>55</v>
      </c>
      <c r="F21" s="19"/>
      <c r="G21" s="9" t="s">
        <v>86</v>
      </c>
      <c r="H21" s="10" t="s">
        <v>87</v>
      </c>
      <c r="I21" s="11" t="n">
        <v>28000.0</v>
      </c>
      <c r="J21" s="12" t="s">
        <v>92</v>
      </c>
      <c r="K21" s="13" t="s">
        <v>93</v>
      </c>
      <c r="L21" s="12" t="s">
        <v>78</v>
      </c>
      <c r="M21" s="13" t="s">
        <v>94</v>
      </c>
      <c r="N21" s="12"/>
      <c r="O21" s="13"/>
      <c r="P21" s="12" t="s">
        <v>92</v>
      </c>
      <c r="Q21" s="13" t="s">
        <v>93</v>
      </c>
      <c r="R21" s="12"/>
      <c r="S21" s="13"/>
      <c r="T21" s="12" t="s">
        <v>75</v>
      </c>
      <c r="U21" s="13" t="s">
        <v>95</v>
      </c>
      <c r="V21" s="14" t="n">
        <f>457.75</f>
        <v>457.75</v>
      </c>
      <c r="W21" s="15" t="n">
        <f>5520</f>
        <v>5520.0</v>
      </c>
      <c r="X21" s="15"/>
      <c r="Y21" s="15" t="n">
        <f>3307690</f>
        <v>3307690.0</v>
      </c>
      <c r="Z21" s="15"/>
      <c r="AA21" s="15" t="str">
        <f>"－"</f>
        <v>－</v>
      </c>
      <c r="AB21" s="12"/>
      <c r="AC21" s="16" t="n">
        <f>5520</f>
        <v>5520.0</v>
      </c>
      <c r="AD21" s="15" t="n">
        <f>4</f>
        <v>4.0</v>
      </c>
    </row>
    <row r="22">
      <c r="A22" s="9" t="s">
        <v>51</v>
      </c>
      <c r="B22" s="9" t="s">
        <v>64</v>
      </c>
      <c r="C22" s="44" t="s">
        <v>65</v>
      </c>
      <c r="D22" s="44" t="s">
        <v>66</v>
      </c>
      <c r="E22" s="9" t="s">
        <v>63</v>
      </c>
      <c r="F22" s="19"/>
      <c r="G22" s="9" t="s">
        <v>51</v>
      </c>
      <c r="H22" s="10" t="s">
        <v>69</v>
      </c>
      <c r="I22" s="11" t="n">
        <v>27000.0</v>
      </c>
      <c r="J22" s="12"/>
      <c r="K22" s="13" t="s">
        <v>57</v>
      </c>
      <c r="L22" s="12"/>
      <c r="M22" s="13" t="s">
        <v>57</v>
      </c>
      <c r="N22" s="12"/>
      <c r="O22" s="13"/>
      <c r="P22" s="12"/>
      <c r="Q22" s="13" t="s">
        <v>57</v>
      </c>
      <c r="R22" s="12"/>
      <c r="S22" s="13"/>
      <c r="T22" s="12"/>
      <c r="U22" s="13" t="s">
        <v>57</v>
      </c>
      <c r="V22" s="14" t="str">
        <f>"－"</f>
        <v>－</v>
      </c>
      <c r="W22" s="15" t="str">
        <f>"－"</f>
        <v>－</v>
      </c>
      <c r="X22" s="15"/>
      <c r="Y22" s="15" t="str">
        <f>"－"</f>
        <v>－</v>
      </c>
      <c r="Z22" s="15"/>
      <c r="AA22" s="15" t="n">
        <f>530</f>
        <v>530.0</v>
      </c>
      <c r="AB22" s="12" t="s">
        <v>58</v>
      </c>
      <c r="AC22" s="16" t="str">
        <f>"－"</f>
        <v>－</v>
      </c>
      <c r="AD22" s="15" t="str">
        <f>"－"</f>
        <v>－</v>
      </c>
    </row>
    <row r="23">
      <c r="A23" s="9" t="s">
        <v>51</v>
      </c>
      <c r="B23" s="9" t="s">
        <v>64</v>
      </c>
      <c r="C23" s="44" t="s">
        <v>65</v>
      </c>
      <c r="D23" s="44" t="s">
        <v>66</v>
      </c>
      <c r="E23" s="9" t="s">
        <v>63</v>
      </c>
      <c r="F23" s="19"/>
      <c r="G23" s="9" t="s">
        <v>51</v>
      </c>
      <c r="H23" s="10" t="s">
        <v>56</v>
      </c>
      <c r="I23" s="11" t="n">
        <v>27500.0</v>
      </c>
      <c r="J23" s="12" t="s">
        <v>70</v>
      </c>
      <c r="K23" s="13" t="s">
        <v>96</v>
      </c>
      <c r="L23" s="12" t="s">
        <v>97</v>
      </c>
      <c r="M23" s="13" t="s">
        <v>98</v>
      </c>
      <c r="N23" s="12"/>
      <c r="O23" s="13"/>
      <c r="P23" s="12" t="s">
        <v>70</v>
      </c>
      <c r="Q23" s="13" t="s">
        <v>96</v>
      </c>
      <c r="R23" s="12"/>
      <c r="S23" s="13"/>
      <c r="T23" s="12" t="s">
        <v>72</v>
      </c>
      <c r="U23" s="13" t="s">
        <v>99</v>
      </c>
      <c r="V23" s="14" t="n">
        <f>957.33</f>
        <v>957.33</v>
      </c>
      <c r="W23" s="15" t="n">
        <f>7000</f>
        <v>7000.0</v>
      </c>
      <c r="X23" s="15"/>
      <c r="Y23" s="15" t="n">
        <f>6606000</f>
        <v>6606000.0</v>
      </c>
      <c r="Z23" s="15"/>
      <c r="AA23" s="15" t="n">
        <f>2354</f>
        <v>2354.0</v>
      </c>
      <c r="AB23" s="12" t="s">
        <v>58</v>
      </c>
      <c r="AC23" s="16" t="str">
        <f>"－"</f>
        <v>－</v>
      </c>
      <c r="AD23" s="15" t="n">
        <f>3</f>
        <v>3.0</v>
      </c>
    </row>
    <row r="24">
      <c r="A24" s="9" t="s">
        <v>51</v>
      </c>
      <c r="B24" s="9" t="s">
        <v>64</v>
      </c>
      <c r="C24" s="44" t="s">
        <v>65</v>
      </c>
      <c r="D24" s="44" t="s">
        <v>66</v>
      </c>
      <c r="E24" s="9" t="s">
        <v>63</v>
      </c>
      <c r="F24" s="19"/>
      <c r="G24" s="9" t="s">
        <v>51</v>
      </c>
      <c r="H24" s="10" t="s">
        <v>56</v>
      </c>
      <c r="I24" s="11" t="n">
        <v>28000.0</v>
      </c>
      <c r="J24" s="12" t="s">
        <v>70</v>
      </c>
      <c r="K24" s="13" t="s">
        <v>100</v>
      </c>
      <c r="L24" s="12" t="s">
        <v>70</v>
      </c>
      <c r="M24" s="13" t="s">
        <v>100</v>
      </c>
      <c r="N24" s="12"/>
      <c r="O24" s="13"/>
      <c r="P24" s="12" t="s">
        <v>70</v>
      </c>
      <c r="Q24" s="13" t="s">
        <v>101</v>
      </c>
      <c r="R24" s="12"/>
      <c r="S24" s="13"/>
      <c r="T24" s="12" t="s">
        <v>102</v>
      </c>
      <c r="U24" s="13" t="s">
        <v>103</v>
      </c>
      <c r="V24" s="14" t="n">
        <f>463</f>
        <v>463.0</v>
      </c>
      <c r="W24" s="15" t="n">
        <f>10000</f>
        <v>10000.0</v>
      </c>
      <c r="X24" s="15"/>
      <c r="Y24" s="15" t="n">
        <f>4690000</f>
        <v>4690000.0</v>
      </c>
      <c r="Z24" s="15"/>
      <c r="AA24" s="15" t="n">
        <f>595</f>
        <v>595.0</v>
      </c>
      <c r="AB24" s="12" t="s">
        <v>58</v>
      </c>
      <c r="AC24" s="16" t="str">
        <f>"－"</f>
        <v>－</v>
      </c>
      <c r="AD24" s="15" t="n">
        <f>2</f>
        <v>2.0</v>
      </c>
    </row>
    <row r="25">
      <c r="A25" s="9" t="s">
        <v>51</v>
      </c>
      <c r="B25" s="9" t="s">
        <v>64</v>
      </c>
      <c r="C25" s="44" t="s">
        <v>65</v>
      </c>
      <c r="D25" s="44" t="s">
        <v>66</v>
      </c>
      <c r="E25" s="9" t="s">
        <v>63</v>
      </c>
      <c r="F25" s="19"/>
      <c r="G25" s="9" t="s">
        <v>51</v>
      </c>
      <c r="H25" s="10" t="s">
        <v>56</v>
      </c>
      <c r="I25" s="11" t="n">
        <v>28500.0</v>
      </c>
      <c r="J25" s="12" t="s">
        <v>70</v>
      </c>
      <c r="K25" s="13" t="s">
        <v>104</v>
      </c>
      <c r="L25" s="12" t="s">
        <v>105</v>
      </c>
      <c r="M25" s="13" t="s">
        <v>106</v>
      </c>
      <c r="N25" s="12"/>
      <c r="O25" s="13"/>
      <c r="P25" s="12" t="s">
        <v>70</v>
      </c>
      <c r="Q25" s="13" t="s">
        <v>104</v>
      </c>
      <c r="R25" s="12"/>
      <c r="S25" s="13"/>
      <c r="T25" s="12" t="s">
        <v>105</v>
      </c>
      <c r="U25" s="13" t="s">
        <v>106</v>
      </c>
      <c r="V25" s="14" t="n">
        <f>226.67</f>
        <v>226.67</v>
      </c>
      <c r="W25" s="15" t="n">
        <f>9000</f>
        <v>9000.0</v>
      </c>
      <c r="X25" s="15"/>
      <c r="Y25" s="15" t="n">
        <f>1981000</f>
        <v>1981000.0</v>
      </c>
      <c r="Z25" s="15"/>
      <c r="AA25" s="15" t="n">
        <f>350</f>
        <v>350.0</v>
      </c>
      <c r="AB25" s="12" t="s">
        <v>58</v>
      </c>
      <c r="AC25" s="16" t="str">
        <f>"－"</f>
        <v>－</v>
      </c>
      <c r="AD25" s="15" t="n">
        <f>3</f>
        <v>3.0</v>
      </c>
    </row>
    <row r="26">
      <c r="A26" s="9" t="s">
        <v>51</v>
      </c>
      <c r="B26" s="9" t="s">
        <v>64</v>
      </c>
      <c r="C26" s="44" t="s">
        <v>65</v>
      </c>
      <c r="D26" s="44" t="s">
        <v>66</v>
      </c>
      <c r="E26" s="9" t="s">
        <v>63</v>
      </c>
      <c r="F26" s="19"/>
      <c r="G26" s="9" t="s">
        <v>51</v>
      </c>
      <c r="H26" s="10" t="s">
        <v>56</v>
      </c>
      <c r="I26" s="11" t="n">
        <v>29500.0</v>
      </c>
      <c r="J26" s="12"/>
      <c r="K26" s="13" t="s">
        <v>57</v>
      </c>
      <c r="L26" s="12"/>
      <c r="M26" s="13" t="s">
        <v>57</v>
      </c>
      <c r="N26" s="12"/>
      <c r="O26" s="13"/>
      <c r="P26" s="12"/>
      <c r="Q26" s="13" t="s">
        <v>57</v>
      </c>
      <c r="R26" s="12"/>
      <c r="S26" s="13"/>
      <c r="T26" s="12"/>
      <c r="U26" s="13" t="s">
        <v>57</v>
      </c>
      <c r="V26" s="14" t="str">
        <f>"－"</f>
        <v>－</v>
      </c>
      <c r="W26" s="15" t="str">
        <f>"－"</f>
        <v>－</v>
      </c>
      <c r="X26" s="15"/>
      <c r="Y26" s="15" t="str">
        <f>"－"</f>
        <v>－</v>
      </c>
      <c r="Z26" s="15"/>
      <c r="AA26" s="15" t="str">
        <f>"－"</f>
        <v>－</v>
      </c>
      <c r="AB26" s="12" t="s">
        <v>58</v>
      </c>
      <c r="AC26" s="16" t="n">
        <f>100</f>
        <v>100.0</v>
      </c>
      <c r="AD26" s="15" t="str">
        <f>"－"</f>
        <v>－</v>
      </c>
    </row>
    <row r="27">
      <c r="A27" s="9" t="s">
        <v>51</v>
      </c>
      <c r="B27" s="9" t="s">
        <v>64</v>
      </c>
      <c r="C27" s="44" t="s">
        <v>65</v>
      </c>
      <c r="D27" s="44" t="s">
        <v>66</v>
      </c>
      <c r="E27" s="9" t="s">
        <v>63</v>
      </c>
      <c r="F27" s="19"/>
      <c r="G27" s="9" t="s">
        <v>51</v>
      </c>
      <c r="H27" s="10" t="s">
        <v>107</v>
      </c>
      <c r="I27" s="11" t="n">
        <v>30000.0</v>
      </c>
      <c r="J27" s="12"/>
      <c r="K27" s="13" t="s">
        <v>57</v>
      </c>
      <c r="L27" s="12"/>
      <c r="M27" s="13" t="s">
        <v>57</v>
      </c>
      <c r="N27" s="12"/>
      <c r="O27" s="13"/>
      <c r="P27" s="12"/>
      <c r="Q27" s="13" t="s">
        <v>57</v>
      </c>
      <c r="R27" s="12"/>
      <c r="S27" s="13"/>
      <c r="T27" s="12"/>
      <c r="U27" s="13" t="s">
        <v>57</v>
      </c>
      <c r="V27" s="14" t="str">
        <f>"－"</f>
        <v>－</v>
      </c>
      <c r="W27" s="15" t="str">
        <f>"－"</f>
        <v>－</v>
      </c>
      <c r="X27" s="15"/>
      <c r="Y27" s="15" t="str">
        <f>"－"</f>
        <v>－</v>
      </c>
      <c r="Z27" s="15"/>
      <c r="AA27" s="15" t="str">
        <f>"－"</f>
        <v>－</v>
      </c>
      <c r="AB27" s="12" t="s">
        <v>58</v>
      </c>
      <c r="AC27" s="16" t="n">
        <f>10</f>
        <v>10.0</v>
      </c>
      <c r="AD27" s="15" t="str">
        <f>"－"</f>
        <v>－</v>
      </c>
    </row>
    <row r="28">
      <c r="A28" s="9" t="s">
        <v>51</v>
      </c>
      <c r="B28" s="9" t="s">
        <v>64</v>
      </c>
      <c r="C28" s="44" t="s">
        <v>65</v>
      </c>
      <c r="D28" s="44" t="s">
        <v>66</v>
      </c>
      <c r="E28" s="9" t="s">
        <v>63</v>
      </c>
      <c r="F28" s="19"/>
      <c r="G28" s="9" t="s">
        <v>59</v>
      </c>
      <c r="H28" s="10" t="s">
        <v>60</v>
      </c>
      <c r="I28" s="11" t="n">
        <v>27500.0</v>
      </c>
      <c r="J28" s="12" t="s">
        <v>108</v>
      </c>
      <c r="K28" s="13" t="s">
        <v>109</v>
      </c>
      <c r="L28" s="12" t="s">
        <v>108</v>
      </c>
      <c r="M28" s="13" t="s">
        <v>109</v>
      </c>
      <c r="N28" s="12"/>
      <c r="O28" s="13"/>
      <c r="P28" s="12" t="s">
        <v>108</v>
      </c>
      <c r="Q28" s="13" t="s">
        <v>109</v>
      </c>
      <c r="R28" s="12"/>
      <c r="S28" s="13"/>
      <c r="T28" s="12" t="s">
        <v>108</v>
      </c>
      <c r="U28" s="13" t="s">
        <v>109</v>
      </c>
      <c r="V28" s="14" t="n">
        <f>1054</f>
        <v>1054.0</v>
      </c>
      <c r="W28" s="15" t="n">
        <f>240</f>
        <v>240.0</v>
      </c>
      <c r="X28" s="15"/>
      <c r="Y28" s="15" t="n">
        <f>252960</f>
        <v>252960.0</v>
      </c>
      <c r="Z28" s="15"/>
      <c r="AA28" s="15" t="str">
        <f>"－"</f>
        <v>－</v>
      </c>
      <c r="AB28" s="12"/>
      <c r="AC28" s="16" t="n">
        <f>200</f>
        <v>200.0</v>
      </c>
      <c r="AD28" s="15" t="n">
        <f>1</f>
        <v>1.0</v>
      </c>
    </row>
    <row r="29">
      <c r="A29" s="9" t="s">
        <v>51</v>
      </c>
      <c r="B29" s="9" t="s">
        <v>64</v>
      </c>
      <c r="C29" s="44" t="s">
        <v>65</v>
      </c>
      <c r="D29" s="44" t="s">
        <v>66</v>
      </c>
      <c r="E29" s="9" t="s">
        <v>63</v>
      </c>
      <c r="F29" s="19"/>
      <c r="G29" s="9" t="s">
        <v>59</v>
      </c>
      <c r="H29" s="10" t="s">
        <v>60</v>
      </c>
      <c r="I29" s="11" t="n">
        <v>28000.0</v>
      </c>
      <c r="J29" s="12" t="s">
        <v>72</v>
      </c>
      <c r="K29" s="13" t="s">
        <v>110</v>
      </c>
      <c r="L29" s="12" t="s">
        <v>92</v>
      </c>
      <c r="M29" s="13" t="s">
        <v>111</v>
      </c>
      <c r="N29" s="12"/>
      <c r="O29" s="13"/>
      <c r="P29" s="12" t="s">
        <v>78</v>
      </c>
      <c r="Q29" s="13" t="s">
        <v>112</v>
      </c>
      <c r="R29" s="12"/>
      <c r="S29" s="13"/>
      <c r="T29" s="12" t="s">
        <v>75</v>
      </c>
      <c r="U29" s="13" t="s">
        <v>113</v>
      </c>
      <c r="V29" s="14" t="n">
        <f>614.6</f>
        <v>614.6</v>
      </c>
      <c r="W29" s="15" t="n">
        <f>12010</f>
        <v>12010.0</v>
      </c>
      <c r="X29" s="15"/>
      <c r="Y29" s="15" t="n">
        <f>6883810</f>
        <v>6883810.0</v>
      </c>
      <c r="Z29" s="15"/>
      <c r="AA29" s="15" t="str">
        <f>"－"</f>
        <v>－</v>
      </c>
      <c r="AB29" s="12"/>
      <c r="AC29" s="16" t="n">
        <f>72</f>
        <v>72.0</v>
      </c>
      <c r="AD29" s="15" t="n">
        <f>5</f>
        <v>5.0</v>
      </c>
    </row>
    <row r="30">
      <c r="A30" s="9" t="s">
        <v>51</v>
      </c>
      <c r="B30" s="9" t="s">
        <v>64</v>
      </c>
      <c r="C30" s="44" t="s">
        <v>65</v>
      </c>
      <c r="D30" s="44" t="s">
        <v>66</v>
      </c>
      <c r="E30" s="9" t="s">
        <v>63</v>
      </c>
      <c r="F30" s="19"/>
      <c r="G30" s="9" t="s">
        <v>59</v>
      </c>
      <c r="H30" s="10" t="s">
        <v>82</v>
      </c>
      <c r="I30" s="11" t="n">
        <v>28500.0</v>
      </c>
      <c r="J30" s="12" t="s">
        <v>70</v>
      </c>
      <c r="K30" s="13" t="s">
        <v>114</v>
      </c>
      <c r="L30" s="12" t="s">
        <v>105</v>
      </c>
      <c r="M30" s="13" t="s">
        <v>115</v>
      </c>
      <c r="N30" s="12"/>
      <c r="O30" s="13"/>
      <c r="P30" s="12" t="s">
        <v>116</v>
      </c>
      <c r="Q30" s="13" t="s">
        <v>117</v>
      </c>
      <c r="R30" s="12"/>
      <c r="S30" s="13"/>
      <c r="T30" s="12" t="s">
        <v>116</v>
      </c>
      <c r="U30" s="13" t="s">
        <v>117</v>
      </c>
      <c r="V30" s="14" t="n">
        <f>384.56</f>
        <v>384.56</v>
      </c>
      <c r="W30" s="15" t="n">
        <f>38010</f>
        <v>38010.0</v>
      </c>
      <c r="X30" s="15"/>
      <c r="Y30" s="15" t="n">
        <f>14380120</f>
        <v>1.438012E7</v>
      </c>
      <c r="Z30" s="15"/>
      <c r="AA30" s="15" t="str">
        <f>"－"</f>
        <v>－</v>
      </c>
      <c r="AB30" s="12"/>
      <c r="AC30" s="16" t="n">
        <f>407</f>
        <v>407.0</v>
      </c>
      <c r="AD30" s="15" t="n">
        <f>9</f>
        <v>9.0</v>
      </c>
    </row>
    <row r="31">
      <c r="A31" s="9" t="s">
        <v>51</v>
      </c>
      <c r="B31" s="9" t="s">
        <v>64</v>
      </c>
      <c r="C31" s="44" t="s">
        <v>65</v>
      </c>
      <c r="D31" s="44" t="s">
        <v>66</v>
      </c>
      <c r="E31" s="9" t="s">
        <v>63</v>
      </c>
      <c r="F31" s="19"/>
      <c r="G31" s="9" t="s">
        <v>59</v>
      </c>
      <c r="H31" s="10" t="s">
        <v>118</v>
      </c>
      <c r="I31" s="11" t="n">
        <v>29000.0</v>
      </c>
      <c r="J31" s="12" t="s">
        <v>97</v>
      </c>
      <c r="K31" s="13" t="s">
        <v>119</v>
      </c>
      <c r="L31" s="12" t="s">
        <v>105</v>
      </c>
      <c r="M31" s="13" t="s">
        <v>120</v>
      </c>
      <c r="N31" s="12"/>
      <c r="O31" s="13"/>
      <c r="P31" s="12" t="s">
        <v>84</v>
      </c>
      <c r="Q31" s="13" t="s">
        <v>121</v>
      </c>
      <c r="R31" s="12"/>
      <c r="S31" s="13"/>
      <c r="T31" s="12" t="s">
        <v>84</v>
      </c>
      <c r="U31" s="13" t="s">
        <v>121</v>
      </c>
      <c r="V31" s="14" t="n">
        <f>239.4</f>
        <v>239.4</v>
      </c>
      <c r="W31" s="15" t="n">
        <f>12000</f>
        <v>12000.0</v>
      </c>
      <c r="X31" s="15"/>
      <c r="Y31" s="15" t="n">
        <f>2944000</f>
        <v>2944000.0</v>
      </c>
      <c r="Z31" s="15"/>
      <c r="AA31" s="15" t="str">
        <f>"－"</f>
        <v>－</v>
      </c>
      <c r="AB31" s="12"/>
      <c r="AC31" s="16" t="n">
        <f>100</f>
        <v>100.0</v>
      </c>
      <c r="AD31" s="15" t="n">
        <f>5</f>
        <v>5.0</v>
      </c>
    </row>
    <row r="32">
      <c r="A32" s="9" t="s">
        <v>51</v>
      </c>
      <c r="B32" s="9" t="s">
        <v>64</v>
      </c>
      <c r="C32" s="44" t="s">
        <v>65</v>
      </c>
      <c r="D32" s="44" t="s">
        <v>66</v>
      </c>
      <c r="E32" s="9" t="s">
        <v>63</v>
      </c>
      <c r="F32" s="19"/>
      <c r="G32" s="9" t="s">
        <v>86</v>
      </c>
      <c r="H32" s="10" t="s">
        <v>87</v>
      </c>
      <c r="I32" s="11" t="n">
        <v>28000.0</v>
      </c>
      <c r="J32" s="12" t="s">
        <v>108</v>
      </c>
      <c r="K32" s="13" t="s">
        <v>122</v>
      </c>
      <c r="L32" s="12" t="s">
        <v>108</v>
      </c>
      <c r="M32" s="13" t="s">
        <v>122</v>
      </c>
      <c r="N32" s="12"/>
      <c r="O32" s="13"/>
      <c r="P32" s="12" t="s">
        <v>78</v>
      </c>
      <c r="Q32" s="13" t="s">
        <v>123</v>
      </c>
      <c r="R32" s="12"/>
      <c r="S32" s="13"/>
      <c r="T32" s="12" t="s">
        <v>78</v>
      </c>
      <c r="U32" s="13" t="s">
        <v>123</v>
      </c>
      <c r="V32" s="14" t="n">
        <f>793</f>
        <v>793.0</v>
      </c>
      <c r="W32" s="15" t="n">
        <f>5240</f>
        <v>5240.0</v>
      </c>
      <c r="X32" s="15"/>
      <c r="Y32" s="15" t="n">
        <f>3665040</f>
        <v>3665040.0</v>
      </c>
      <c r="Z32" s="15"/>
      <c r="AA32" s="15" t="str">
        <f>"－"</f>
        <v>－</v>
      </c>
      <c r="AB32" s="12"/>
      <c r="AC32" s="16" t="n">
        <f>5240</f>
        <v>5240.0</v>
      </c>
      <c r="AD32" s="15" t="n">
        <f>2</f>
        <v>2.0</v>
      </c>
    </row>
    <row r="33">
      <c r="A33" s="9" t="s">
        <v>51</v>
      </c>
      <c r="B33" s="9" t="s">
        <v>64</v>
      </c>
      <c r="C33" s="44" t="s">
        <v>65</v>
      </c>
      <c r="D33" s="44" t="s">
        <v>66</v>
      </c>
      <c r="E33" s="9" t="s">
        <v>63</v>
      </c>
      <c r="F33" s="19"/>
      <c r="G33" s="9" t="s">
        <v>86</v>
      </c>
      <c r="H33" s="10" t="s">
        <v>87</v>
      </c>
      <c r="I33" s="11" t="n">
        <v>28500.0</v>
      </c>
      <c r="J33" s="12" t="s">
        <v>116</v>
      </c>
      <c r="K33" s="13" t="s">
        <v>124</v>
      </c>
      <c r="L33" s="12" t="s">
        <v>75</v>
      </c>
      <c r="M33" s="13" t="s">
        <v>125</v>
      </c>
      <c r="N33" s="12"/>
      <c r="O33" s="13"/>
      <c r="P33" s="12" t="s">
        <v>116</v>
      </c>
      <c r="Q33" s="13" t="s">
        <v>124</v>
      </c>
      <c r="R33" s="12"/>
      <c r="S33" s="13"/>
      <c r="T33" s="12" t="s">
        <v>75</v>
      </c>
      <c r="U33" s="13" t="s">
        <v>125</v>
      </c>
      <c r="V33" s="14" t="n">
        <f>512.5</f>
        <v>512.5</v>
      </c>
      <c r="W33" s="15" t="n">
        <f>8000</f>
        <v>8000.0</v>
      </c>
      <c r="X33" s="15"/>
      <c r="Y33" s="15" t="n">
        <f>4051000</f>
        <v>4051000.0</v>
      </c>
      <c r="Z33" s="15"/>
      <c r="AA33" s="15" t="str">
        <f>"－"</f>
        <v>－</v>
      </c>
      <c r="AB33" s="12"/>
      <c r="AC33" s="16" t="n">
        <f>8000</f>
        <v>8000.0</v>
      </c>
      <c r="AD33" s="15" t="n">
        <f>2</f>
        <v>2.0</v>
      </c>
    </row>
    <row r="34">
      <c r="A34" s="9" t="s">
        <v>51</v>
      </c>
      <c r="B34" s="9" t="s">
        <v>64</v>
      </c>
      <c r="C34" s="44" t="s">
        <v>65</v>
      </c>
      <c r="D34" s="44" t="s">
        <v>66</v>
      </c>
      <c r="E34" s="9" t="s">
        <v>63</v>
      </c>
      <c r="F34" s="19"/>
      <c r="G34" s="9" t="s">
        <v>86</v>
      </c>
      <c r="H34" s="10" t="s">
        <v>87</v>
      </c>
      <c r="I34" s="11" t="n">
        <v>29000.0</v>
      </c>
      <c r="J34" s="12" t="s">
        <v>75</v>
      </c>
      <c r="K34" s="13" t="s">
        <v>126</v>
      </c>
      <c r="L34" s="12" t="s">
        <v>75</v>
      </c>
      <c r="M34" s="13" t="s">
        <v>126</v>
      </c>
      <c r="N34" s="12"/>
      <c r="O34" s="13"/>
      <c r="P34" s="12" t="s">
        <v>75</v>
      </c>
      <c r="Q34" s="13" t="s">
        <v>126</v>
      </c>
      <c r="R34" s="12"/>
      <c r="S34" s="13"/>
      <c r="T34" s="12" t="s">
        <v>75</v>
      </c>
      <c r="U34" s="13" t="s">
        <v>126</v>
      </c>
      <c r="V34" s="14" t="n">
        <f>304</f>
        <v>304.0</v>
      </c>
      <c r="W34" s="15" t="n">
        <f>2000</f>
        <v>2000.0</v>
      </c>
      <c r="X34" s="15"/>
      <c r="Y34" s="15" t="n">
        <f>608000</f>
        <v>608000.0</v>
      </c>
      <c r="Z34" s="15"/>
      <c r="AA34" s="15" t="str">
        <f>"－"</f>
        <v>－</v>
      </c>
      <c r="AB34" s="12"/>
      <c r="AC34" s="16" t="n">
        <f>2000</f>
        <v>2000.0</v>
      </c>
      <c r="AD34" s="15" t="n">
        <f>1</f>
        <v>1.0</v>
      </c>
    </row>
    <row r="35">
      <c r="A35" s="9" t="s">
        <v>51</v>
      </c>
      <c r="B35" s="9" t="s">
        <v>64</v>
      </c>
      <c r="C35" s="44" t="s">
        <v>65</v>
      </c>
      <c r="D35" s="44" t="s">
        <v>66</v>
      </c>
      <c r="E35" s="9" t="s">
        <v>63</v>
      </c>
      <c r="F35" s="19"/>
      <c r="G35" s="9" t="s">
        <v>86</v>
      </c>
      <c r="H35" s="10" t="s">
        <v>87</v>
      </c>
      <c r="I35" s="11" t="n">
        <v>29500.0</v>
      </c>
      <c r="J35" s="12" t="s">
        <v>88</v>
      </c>
      <c r="K35" s="13" t="s">
        <v>127</v>
      </c>
      <c r="L35" s="12" t="s">
        <v>88</v>
      </c>
      <c r="M35" s="13" t="s">
        <v>127</v>
      </c>
      <c r="N35" s="12"/>
      <c r="O35" s="13"/>
      <c r="P35" s="12" t="s">
        <v>61</v>
      </c>
      <c r="Q35" s="13" t="s">
        <v>128</v>
      </c>
      <c r="R35" s="12"/>
      <c r="S35" s="13"/>
      <c r="T35" s="12" t="s">
        <v>61</v>
      </c>
      <c r="U35" s="13" t="s">
        <v>128</v>
      </c>
      <c r="V35" s="14" t="n">
        <f>297</f>
        <v>297.0</v>
      </c>
      <c r="W35" s="15" t="n">
        <f>210</f>
        <v>210.0</v>
      </c>
      <c r="X35" s="15"/>
      <c r="Y35" s="15" t="n">
        <f>63060</f>
        <v>63060.0</v>
      </c>
      <c r="Z35" s="15"/>
      <c r="AA35" s="15" t="str">
        <f>"－"</f>
        <v>－</v>
      </c>
      <c r="AB35" s="12"/>
      <c r="AC35" s="16" t="n">
        <f>210</f>
        <v>210.0</v>
      </c>
      <c r="AD35" s="15" t="n">
        <f>2</f>
        <v>2.0</v>
      </c>
    </row>
    <row r="36">
      <c r="A36" s="9" t="s">
        <v>51</v>
      </c>
      <c r="B36" s="9" t="s">
        <v>129</v>
      </c>
      <c r="C36" s="44" t="s">
        <v>130</v>
      </c>
      <c r="D36" s="44" t="s">
        <v>131</v>
      </c>
      <c r="E36" s="9" t="s">
        <v>55</v>
      </c>
      <c r="F36" s="19"/>
      <c r="G36" s="9" t="s">
        <v>59</v>
      </c>
      <c r="H36" s="10" t="s">
        <v>82</v>
      </c>
      <c r="I36" s="11" t="n">
        <v>1800.0</v>
      </c>
      <c r="J36" s="12"/>
      <c r="K36" s="13" t="s">
        <v>57</v>
      </c>
      <c r="L36" s="12"/>
      <c r="M36" s="13" t="s">
        <v>57</v>
      </c>
      <c r="N36" s="12"/>
      <c r="O36" s="13"/>
      <c r="P36" s="12"/>
      <c r="Q36" s="13" t="s">
        <v>57</v>
      </c>
      <c r="R36" s="12"/>
      <c r="S36" s="13"/>
      <c r="T36" s="12"/>
      <c r="U36" s="13" t="s">
        <v>57</v>
      </c>
      <c r="V36" s="14" t="str">
        <f>"－"</f>
        <v>－</v>
      </c>
      <c r="W36" s="15" t="str">
        <f>"－"</f>
        <v>－</v>
      </c>
      <c r="X36" s="15"/>
      <c r="Y36" s="15" t="str">
        <f>"－"</f>
        <v>－</v>
      </c>
      <c r="Z36" s="15"/>
      <c r="AA36" s="15" t="str">
        <f>"－"</f>
        <v>－</v>
      </c>
      <c r="AB36" s="12"/>
      <c r="AC36" s="16" t="n">
        <f>422</f>
        <v>422.0</v>
      </c>
      <c r="AD36" s="15" t="str">
        <f>"－"</f>
        <v>－</v>
      </c>
    </row>
    <row r="37">
      <c r="A37" s="9" t="s">
        <v>51</v>
      </c>
      <c r="B37" s="9" t="s">
        <v>129</v>
      </c>
      <c r="C37" s="44" t="s">
        <v>130</v>
      </c>
      <c r="D37" s="44" t="s">
        <v>131</v>
      </c>
      <c r="E37" s="9" t="s">
        <v>55</v>
      </c>
      <c r="F37" s="19"/>
      <c r="G37" s="9" t="s">
        <v>132</v>
      </c>
      <c r="H37" s="10" t="s">
        <v>133</v>
      </c>
      <c r="I37" s="11" t="n">
        <v>1800.0</v>
      </c>
      <c r="J37" s="12"/>
      <c r="K37" s="13" t="s">
        <v>57</v>
      </c>
      <c r="L37" s="12"/>
      <c r="M37" s="13" t="s">
        <v>57</v>
      </c>
      <c r="N37" s="12"/>
      <c r="O37" s="13"/>
      <c r="P37" s="12"/>
      <c r="Q37" s="13" t="s">
        <v>57</v>
      </c>
      <c r="R37" s="12"/>
      <c r="S37" s="13"/>
      <c r="T37" s="12"/>
      <c r="U37" s="13" t="s">
        <v>57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str">
        <f>"－"</f>
        <v>－</v>
      </c>
      <c r="AB37" s="12"/>
      <c r="AC37" s="16" t="n">
        <f>2</f>
        <v>2.0</v>
      </c>
      <c r="AD37" s="15" t="str">
        <f>"－"</f>
        <v>－</v>
      </c>
    </row>
    <row r="38">
      <c r="A38" s="9" t="s">
        <v>51</v>
      </c>
      <c r="B38" s="9" t="s">
        <v>134</v>
      </c>
      <c r="C38" s="44" t="s">
        <v>135</v>
      </c>
      <c r="D38" s="44" t="s">
        <v>136</v>
      </c>
      <c r="E38" s="9" t="s">
        <v>55</v>
      </c>
      <c r="F38" s="19"/>
      <c r="G38" s="9" t="s">
        <v>51</v>
      </c>
      <c r="H38" s="10" t="s">
        <v>56</v>
      </c>
      <c r="I38" s="11" t="n">
        <v>4200.0</v>
      </c>
      <c r="J38" s="12"/>
      <c r="K38" s="13" t="s">
        <v>57</v>
      </c>
      <c r="L38" s="12"/>
      <c r="M38" s="13" t="s">
        <v>57</v>
      </c>
      <c r="N38" s="12"/>
      <c r="O38" s="13"/>
      <c r="P38" s="12"/>
      <c r="Q38" s="13" t="s">
        <v>57</v>
      </c>
      <c r="R38" s="12"/>
      <c r="S38" s="13"/>
      <c r="T38" s="12"/>
      <c r="U38" s="13" t="s">
        <v>57</v>
      </c>
      <c r="V38" s="14" t="str">
        <f>"－"</f>
        <v>－</v>
      </c>
      <c r="W38" s="15" t="str">
        <f>"－"</f>
        <v>－</v>
      </c>
      <c r="X38" s="15"/>
      <c r="Y38" s="15" t="str">
        <f>"－"</f>
        <v>－</v>
      </c>
      <c r="Z38" s="15"/>
      <c r="AA38" s="15" t="str">
        <f>"－"</f>
        <v>－</v>
      </c>
      <c r="AB38" s="12" t="s">
        <v>58</v>
      </c>
      <c r="AC38" s="16" t="n">
        <f>48</f>
        <v>48.0</v>
      </c>
      <c r="AD38" s="15" t="str">
        <f>"－"</f>
        <v>－</v>
      </c>
    </row>
    <row r="39">
      <c r="A39" s="9" t="s">
        <v>51</v>
      </c>
      <c r="B39" s="9" t="s">
        <v>134</v>
      </c>
      <c r="C39" s="44" t="s">
        <v>135</v>
      </c>
      <c r="D39" s="44" t="s">
        <v>136</v>
      </c>
      <c r="E39" s="9" t="s">
        <v>55</v>
      </c>
      <c r="F39" s="19"/>
      <c r="G39" s="9" t="s">
        <v>59</v>
      </c>
      <c r="H39" s="10" t="s">
        <v>60</v>
      </c>
      <c r="I39" s="11" t="n">
        <v>4200.0</v>
      </c>
      <c r="J39" s="12"/>
      <c r="K39" s="13" t="s">
        <v>57</v>
      </c>
      <c r="L39" s="12"/>
      <c r="M39" s="13" t="s">
        <v>57</v>
      </c>
      <c r="N39" s="12"/>
      <c r="O39" s="13"/>
      <c r="P39" s="12"/>
      <c r="Q39" s="13" t="s">
        <v>57</v>
      </c>
      <c r="R39" s="12"/>
      <c r="S39" s="13"/>
      <c r="T39" s="12"/>
      <c r="U39" s="13" t="s">
        <v>57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str">
        <f>"－"</f>
        <v>－</v>
      </c>
      <c r="AB39" s="12"/>
      <c r="AC39" s="16" t="n">
        <f>1357</f>
        <v>1357.0</v>
      </c>
      <c r="AD39" s="15" t="str">
        <f>"－"</f>
        <v>－</v>
      </c>
    </row>
    <row r="40">
      <c r="A40" s="9" t="s">
        <v>51</v>
      </c>
      <c r="B40" s="9" t="s">
        <v>134</v>
      </c>
      <c r="C40" s="44" t="s">
        <v>135</v>
      </c>
      <c r="D40" s="44" t="s">
        <v>136</v>
      </c>
      <c r="E40" s="9" t="s">
        <v>63</v>
      </c>
      <c r="F40" s="19"/>
      <c r="G40" s="9" t="s">
        <v>86</v>
      </c>
      <c r="H40" s="10" t="s">
        <v>87</v>
      </c>
      <c r="I40" s="11" t="n">
        <v>4600.0</v>
      </c>
      <c r="J40" s="12"/>
      <c r="K40" s="13" t="s">
        <v>57</v>
      </c>
      <c r="L40" s="12"/>
      <c r="M40" s="13" t="s">
        <v>57</v>
      </c>
      <c r="N40" s="12" t="s">
        <v>116</v>
      </c>
      <c r="O40" s="13" t="s">
        <v>137</v>
      </c>
      <c r="P40" s="12"/>
      <c r="Q40" s="13" t="s">
        <v>57</v>
      </c>
      <c r="R40" s="12" t="s">
        <v>116</v>
      </c>
      <c r="S40" s="13" t="s">
        <v>137</v>
      </c>
      <c r="T40" s="12"/>
      <c r="U40" s="13" t="s">
        <v>57</v>
      </c>
      <c r="V40" s="14" t="str">
        <f>"－"</f>
        <v>－</v>
      </c>
      <c r="W40" s="15" t="n">
        <f>6451</f>
        <v>6451.0</v>
      </c>
      <c r="X40" s="15" t="n">
        <v>6451.0</v>
      </c>
      <c r="Y40" s="15" t="n">
        <f>130697260</f>
        <v>1.3069726E8</v>
      </c>
      <c r="Z40" s="15" t="n">
        <v>1.3069726E8</v>
      </c>
      <c r="AA40" s="15" t="str">
        <f>"－"</f>
        <v>－</v>
      </c>
      <c r="AB40" s="12"/>
      <c r="AC40" s="16" t="n">
        <f>6451</f>
        <v>6451.0</v>
      </c>
      <c r="AD40" s="15" t="str">
        <f>"－"</f>
        <v>－</v>
      </c>
    </row>
    <row r="41">
      <c r="A41" s="9" t="s">
        <v>51</v>
      </c>
      <c r="B41" s="9" t="s">
        <v>138</v>
      </c>
      <c r="C41" s="44" t="s">
        <v>139</v>
      </c>
      <c r="D41" s="44" t="s">
        <v>140</v>
      </c>
      <c r="E41" s="9" t="s">
        <v>55</v>
      </c>
      <c r="F41" s="19"/>
      <c r="G41" s="9" t="s">
        <v>59</v>
      </c>
      <c r="H41" s="10" t="s">
        <v>60</v>
      </c>
      <c r="I41" s="11" t="n">
        <v>1000.0</v>
      </c>
      <c r="J41" s="12"/>
      <c r="K41" s="13" t="s">
        <v>57</v>
      </c>
      <c r="L41" s="12"/>
      <c r="M41" s="13" t="s">
        <v>57</v>
      </c>
      <c r="N41" s="12"/>
      <c r="O41" s="13"/>
      <c r="P41" s="12"/>
      <c r="Q41" s="13" t="s">
        <v>57</v>
      </c>
      <c r="R41" s="12"/>
      <c r="S41" s="13"/>
      <c r="T41" s="12"/>
      <c r="U41" s="13" t="s">
        <v>57</v>
      </c>
      <c r="V41" s="14" t="str">
        <f>"－"</f>
        <v>－</v>
      </c>
      <c r="W41" s="15" t="str">
        <f>"－"</f>
        <v>－</v>
      </c>
      <c r="X41" s="15"/>
      <c r="Y41" s="15" t="str">
        <f>"－"</f>
        <v>－</v>
      </c>
      <c r="Z41" s="15"/>
      <c r="AA41" s="15" t="str">
        <f>"－"</f>
        <v>－</v>
      </c>
      <c r="AB41" s="12"/>
      <c r="AC41" s="16" t="n">
        <f>1</f>
        <v>1.0</v>
      </c>
      <c r="AD41" s="15" t="str">
        <f>"－"</f>
        <v>－</v>
      </c>
    </row>
    <row r="42">
      <c r="A42" s="9" t="s">
        <v>51</v>
      </c>
      <c r="B42" s="9" t="s">
        <v>138</v>
      </c>
      <c r="C42" s="44" t="s">
        <v>139</v>
      </c>
      <c r="D42" s="44" t="s">
        <v>140</v>
      </c>
      <c r="E42" s="9" t="s">
        <v>63</v>
      </c>
      <c r="F42" s="19"/>
      <c r="G42" s="9" t="s">
        <v>59</v>
      </c>
      <c r="H42" s="10" t="s">
        <v>60</v>
      </c>
      <c r="I42" s="11" t="n">
        <v>1000.0</v>
      </c>
      <c r="J42" s="12"/>
      <c r="K42" s="13" t="s">
        <v>57</v>
      </c>
      <c r="L42" s="12"/>
      <c r="M42" s="13" t="s">
        <v>57</v>
      </c>
      <c r="N42" s="12"/>
      <c r="O42" s="13"/>
      <c r="P42" s="12"/>
      <c r="Q42" s="13" t="s">
        <v>57</v>
      </c>
      <c r="R42" s="12"/>
      <c r="S42" s="13"/>
      <c r="T42" s="12"/>
      <c r="U42" s="13" t="s">
        <v>57</v>
      </c>
      <c r="V42" s="14" t="str">
        <f>"－"</f>
        <v>－</v>
      </c>
      <c r="W42" s="15" t="str">
        <f>"－"</f>
        <v>－</v>
      </c>
      <c r="X42" s="15"/>
      <c r="Y42" s="15" t="str">
        <f>"－"</f>
        <v>－</v>
      </c>
      <c r="Z42" s="15"/>
      <c r="AA42" s="15" t="str">
        <f>"－"</f>
        <v>－</v>
      </c>
      <c r="AB42" s="12"/>
      <c r="AC42" s="16" t="n">
        <f>3</f>
        <v>3.0</v>
      </c>
      <c r="AD42" s="15" t="str">
        <f>"－"</f>
        <v>－</v>
      </c>
    </row>
    <row r="43">
      <c r="A43" s="9" t="s">
        <v>51</v>
      </c>
      <c r="B43" s="9" t="s">
        <v>141</v>
      </c>
      <c r="C43" s="44" t="s">
        <v>142</v>
      </c>
      <c r="D43" s="44" t="s">
        <v>143</v>
      </c>
      <c r="E43" s="9" t="s">
        <v>63</v>
      </c>
      <c r="F43" s="19"/>
      <c r="G43" s="9" t="s">
        <v>51</v>
      </c>
      <c r="H43" s="10" t="s">
        <v>56</v>
      </c>
      <c r="I43" s="11" t="n">
        <v>800.0</v>
      </c>
      <c r="J43" s="12"/>
      <c r="K43" s="13" t="s">
        <v>57</v>
      </c>
      <c r="L43" s="12"/>
      <c r="M43" s="13" t="s">
        <v>57</v>
      </c>
      <c r="N43" s="12"/>
      <c r="O43" s="13"/>
      <c r="P43" s="12"/>
      <c r="Q43" s="13" t="s">
        <v>57</v>
      </c>
      <c r="R43" s="12"/>
      <c r="S43" s="13"/>
      <c r="T43" s="12"/>
      <c r="U43" s="13" t="s">
        <v>57</v>
      </c>
      <c r="V43" s="14" t="str">
        <f>"－"</f>
        <v>－</v>
      </c>
      <c r="W43" s="15" t="str">
        <f>"－"</f>
        <v>－</v>
      </c>
      <c r="X43" s="15"/>
      <c r="Y43" s="15" t="str">
        <f>"－"</f>
        <v>－</v>
      </c>
      <c r="Z43" s="15"/>
      <c r="AA43" s="15" t="str">
        <f>"－"</f>
        <v>－</v>
      </c>
      <c r="AB43" s="12" t="s">
        <v>58</v>
      </c>
      <c r="AC43" s="16" t="n">
        <f>3</f>
        <v>3.0</v>
      </c>
      <c r="AD43" s="15" t="str">
        <f>"－"</f>
        <v>－</v>
      </c>
    </row>
    <row r="44">
      <c r="A44" s="9" t="s">
        <v>51</v>
      </c>
      <c r="B44" s="9" t="s">
        <v>144</v>
      </c>
      <c r="C44" s="44" t="s">
        <v>145</v>
      </c>
      <c r="D44" s="44" t="s">
        <v>146</v>
      </c>
      <c r="E44" s="9" t="s">
        <v>55</v>
      </c>
      <c r="F44" s="19"/>
      <c r="G44" s="9" t="s">
        <v>86</v>
      </c>
      <c r="H44" s="10" t="s">
        <v>87</v>
      </c>
      <c r="I44" s="11" t="n">
        <v>450.0</v>
      </c>
      <c r="J44" s="12" t="s">
        <v>147</v>
      </c>
      <c r="K44" s="13" t="s">
        <v>148</v>
      </c>
      <c r="L44" s="12" t="s">
        <v>147</v>
      </c>
      <c r="M44" s="13" t="s">
        <v>148</v>
      </c>
      <c r="N44" s="12"/>
      <c r="O44" s="13"/>
      <c r="P44" s="12" t="s">
        <v>147</v>
      </c>
      <c r="Q44" s="13" t="s">
        <v>148</v>
      </c>
      <c r="R44" s="12"/>
      <c r="S44" s="13"/>
      <c r="T44" s="12" t="s">
        <v>147</v>
      </c>
      <c r="U44" s="13" t="s">
        <v>148</v>
      </c>
      <c r="V44" s="14" t="n">
        <f>15</f>
        <v>15.0</v>
      </c>
      <c r="W44" s="15" t="n">
        <f>90</f>
        <v>90.0</v>
      </c>
      <c r="X44" s="15"/>
      <c r="Y44" s="15" t="n">
        <f>135000</f>
        <v>135000.0</v>
      </c>
      <c r="Z44" s="15"/>
      <c r="AA44" s="15" t="str">
        <f>"－"</f>
        <v>－</v>
      </c>
      <c r="AB44" s="12"/>
      <c r="AC44" s="16" t="n">
        <f>90</f>
        <v>90.0</v>
      </c>
      <c r="AD44" s="15" t="n">
        <f>1</f>
        <v>1.0</v>
      </c>
    </row>
    <row r="45">
      <c r="A45" s="9" t="s">
        <v>51</v>
      </c>
      <c r="B45" s="9" t="s">
        <v>149</v>
      </c>
      <c r="C45" s="44" t="s">
        <v>150</v>
      </c>
      <c r="D45" s="44" t="s">
        <v>151</v>
      </c>
      <c r="E45" s="9" t="s">
        <v>55</v>
      </c>
      <c r="F45" s="19"/>
      <c r="G45" s="9" t="s">
        <v>132</v>
      </c>
      <c r="H45" s="10" t="s">
        <v>152</v>
      </c>
      <c r="I45" s="11" t="n">
        <v>7000.0</v>
      </c>
      <c r="J45" s="12"/>
      <c r="K45" s="13" t="s">
        <v>57</v>
      </c>
      <c r="L45" s="12"/>
      <c r="M45" s="13" t="s">
        <v>57</v>
      </c>
      <c r="N45" s="12" t="s">
        <v>75</v>
      </c>
      <c r="O45" s="13" t="s">
        <v>153</v>
      </c>
      <c r="P45" s="12"/>
      <c r="Q45" s="13" t="s">
        <v>57</v>
      </c>
      <c r="R45" s="12" t="s">
        <v>75</v>
      </c>
      <c r="S45" s="13" t="s">
        <v>153</v>
      </c>
      <c r="T45" s="12"/>
      <c r="U45" s="13" t="s">
        <v>57</v>
      </c>
      <c r="V45" s="14" t="str">
        <f>"－"</f>
        <v>－</v>
      </c>
      <c r="W45" s="15" t="n">
        <f>25</f>
        <v>25.0</v>
      </c>
      <c r="X45" s="15" t="n">
        <v>25.0</v>
      </c>
      <c r="Y45" s="15" t="n">
        <f>5877250</f>
        <v>5877250.0</v>
      </c>
      <c r="Z45" s="15" t="n">
        <v>5877250.0</v>
      </c>
      <c r="AA45" s="15" t="str">
        <f>"－"</f>
        <v>－</v>
      </c>
      <c r="AB45" s="12"/>
      <c r="AC45" s="16" t="n">
        <f>25</f>
        <v>25.0</v>
      </c>
      <c r="AD45" s="15" t="str">
        <f>"－"</f>
        <v>－</v>
      </c>
    </row>
    <row r="46">
      <c r="A46" s="9" t="s">
        <v>51</v>
      </c>
      <c r="B46" s="9" t="s">
        <v>154</v>
      </c>
      <c r="C46" s="44" t="s">
        <v>155</v>
      </c>
      <c r="D46" s="44" t="s">
        <v>156</v>
      </c>
      <c r="E46" s="9" t="s">
        <v>55</v>
      </c>
      <c r="F46" s="19"/>
      <c r="G46" s="9" t="s">
        <v>132</v>
      </c>
      <c r="H46" s="10" t="s">
        <v>157</v>
      </c>
      <c r="I46" s="11" t="n">
        <v>4200.0</v>
      </c>
      <c r="J46" s="12" t="s">
        <v>147</v>
      </c>
      <c r="K46" s="13" t="s">
        <v>158</v>
      </c>
      <c r="L46" s="12" t="s">
        <v>147</v>
      </c>
      <c r="M46" s="13" t="s">
        <v>158</v>
      </c>
      <c r="N46" s="12"/>
      <c r="O46" s="13"/>
      <c r="P46" s="12" t="s">
        <v>147</v>
      </c>
      <c r="Q46" s="13" t="s">
        <v>158</v>
      </c>
      <c r="R46" s="12"/>
      <c r="S46" s="13"/>
      <c r="T46" s="12" t="s">
        <v>147</v>
      </c>
      <c r="U46" s="13" t="s">
        <v>158</v>
      </c>
      <c r="V46" s="14" t="n">
        <f>620</f>
        <v>620.0</v>
      </c>
      <c r="W46" s="15" t="n">
        <f>104</f>
        <v>104.0</v>
      </c>
      <c r="X46" s="15"/>
      <c r="Y46" s="15" t="n">
        <f>6448000</f>
        <v>6448000.0</v>
      </c>
      <c r="Z46" s="15"/>
      <c r="AA46" s="15" t="str">
        <f>"－"</f>
        <v>－</v>
      </c>
      <c r="AB46" s="12"/>
      <c r="AC46" s="16" t="str">
        <f>"－"</f>
        <v>－</v>
      </c>
      <c r="AD46" s="15" t="n">
        <f>1</f>
        <v>1.0</v>
      </c>
    </row>
    <row r="47">
      <c r="A47" s="9" t="s">
        <v>51</v>
      </c>
      <c r="B47" s="9" t="s">
        <v>159</v>
      </c>
      <c r="C47" s="44" t="s">
        <v>160</v>
      </c>
      <c r="D47" s="44" t="s">
        <v>161</v>
      </c>
      <c r="E47" s="9" t="s">
        <v>55</v>
      </c>
      <c r="F47" s="19"/>
      <c r="G47" s="9" t="s">
        <v>59</v>
      </c>
      <c r="H47" s="10" t="s">
        <v>162</v>
      </c>
      <c r="I47" s="11" t="n">
        <v>5500.0</v>
      </c>
      <c r="J47" s="12"/>
      <c r="K47" s="13" t="s">
        <v>57</v>
      </c>
      <c r="L47" s="12"/>
      <c r="M47" s="13" t="s">
        <v>57</v>
      </c>
      <c r="N47" s="12" t="s">
        <v>75</v>
      </c>
      <c r="O47" s="13" t="s">
        <v>163</v>
      </c>
      <c r="P47" s="12"/>
      <c r="Q47" s="13" t="s">
        <v>57</v>
      </c>
      <c r="R47" s="12" t="s">
        <v>75</v>
      </c>
      <c r="S47" s="13" t="s">
        <v>163</v>
      </c>
      <c r="T47" s="12"/>
      <c r="U47" s="13" t="s">
        <v>57</v>
      </c>
      <c r="V47" s="14" t="str">
        <f>"－"</f>
        <v>－</v>
      </c>
      <c r="W47" s="15" t="n">
        <f>32</f>
        <v>32.0</v>
      </c>
      <c r="X47" s="15" t="n">
        <v>32.0</v>
      </c>
      <c r="Y47" s="15" t="n">
        <f>5901760</f>
        <v>5901760.0</v>
      </c>
      <c r="Z47" s="15" t="n">
        <v>5901760.0</v>
      </c>
      <c r="AA47" s="15" t="str">
        <f>"－"</f>
        <v>－</v>
      </c>
      <c r="AB47" s="12"/>
      <c r="AC47" s="16" t="str">
        <f>"－"</f>
        <v>－</v>
      </c>
      <c r="AD47" s="15" t="str">
        <f>"－"</f>
        <v>－</v>
      </c>
    </row>
    <row r="48">
      <c r="A48" s="9" t="s">
        <v>51</v>
      </c>
      <c r="B48" s="9" t="s">
        <v>164</v>
      </c>
      <c r="C48" s="44" t="s">
        <v>165</v>
      </c>
      <c r="D48" s="44" t="s">
        <v>166</v>
      </c>
      <c r="E48" s="9" t="s">
        <v>55</v>
      </c>
      <c r="F48" s="19"/>
      <c r="G48" s="9" t="s">
        <v>59</v>
      </c>
      <c r="H48" s="10" t="s">
        <v>167</v>
      </c>
      <c r="I48" s="11" t="n">
        <v>600.0</v>
      </c>
      <c r="J48" s="12"/>
      <c r="K48" s="13" t="s">
        <v>57</v>
      </c>
      <c r="L48" s="12"/>
      <c r="M48" s="13" t="s">
        <v>57</v>
      </c>
      <c r="N48" s="12"/>
      <c r="O48" s="13"/>
      <c r="P48" s="12"/>
      <c r="Q48" s="13" t="s">
        <v>57</v>
      </c>
      <c r="R48" s="12"/>
      <c r="S48" s="13"/>
      <c r="T48" s="12"/>
      <c r="U48" s="13" t="s">
        <v>57</v>
      </c>
      <c r="V48" s="14" t="str">
        <f>"－"</f>
        <v>－</v>
      </c>
      <c r="W48" s="15" t="str">
        <f>"－"</f>
        <v>－</v>
      </c>
      <c r="X48" s="15"/>
      <c r="Y48" s="15" t="str">
        <f>"－"</f>
        <v>－</v>
      </c>
      <c r="Z48" s="15"/>
      <c r="AA48" s="15" t="str">
        <f>"－"</f>
        <v>－</v>
      </c>
      <c r="AB48" s="12"/>
      <c r="AC48" s="16" t="n">
        <f>300</f>
        <v>300.0</v>
      </c>
      <c r="AD48" s="15" t="str">
        <f>"－"</f>
        <v>－</v>
      </c>
    </row>
    <row r="49">
      <c r="A49" s="9" t="s">
        <v>51</v>
      </c>
      <c r="B49" s="9" t="s">
        <v>168</v>
      </c>
      <c r="C49" s="44" t="s">
        <v>169</v>
      </c>
      <c r="D49" s="44" t="s">
        <v>170</v>
      </c>
      <c r="E49" s="9" t="s">
        <v>63</v>
      </c>
      <c r="F49" s="19"/>
      <c r="G49" s="9" t="s">
        <v>59</v>
      </c>
      <c r="H49" s="10" t="s">
        <v>60</v>
      </c>
      <c r="I49" s="11" t="n">
        <v>5500.0</v>
      </c>
      <c r="J49" s="12" t="s">
        <v>171</v>
      </c>
      <c r="K49" s="13" t="s">
        <v>148</v>
      </c>
      <c r="L49" s="12" t="s">
        <v>171</v>
      </c>
      <c r="M49" s="13" t="s">
        <v>148</v>
      </c>
      <c r="N49" s="12"/>
      <c r="O49" s="13"/>
      <c r="P49" s="12" t="s">
        <v>171</v>
      </c>
      <c r="Q49" s="13" t="s">
        <v>148</v>
      </c>
      <c r="R49" s="12"/>
      <c r="S49" s="13"/>
      <c r="T49" s="12" t="s">
        <v>171</v>
      </c>
      <c r="U49" s="13" t="s">
        <v>148</v>
      </c>
      <c r="V49" s="14" t="n">
        <f>15</f>
        <v>15.0</v>
      </c>
      <c r="W49" s="15" t="n">
        <f>40</f>
        <v>40.0</v>
      </c>
      <c r="X49" s="15"/>
      <c r="Y49" s="15" t="n">
        <f>60000</f>
        <v>60000.0</v>
      </c>
      <c r="Z49" s="15"/>
      <c r="AA49" s="15" t="str">
        <f>"－"</f>
        <v>－</v>
      </c>
      <c r="AB49" s="12"/>
      <c r="AC49" s="16" t="n">
        <f>40</f>
        <v>40.0</v>
      </c>
      <c r="AD49" s="15" t="n">
        <f>1</f>
        <v>1.0</v>
      </c>
    </row>
    <row r="50">
      <c r="A50" s="9" t="s">
        <v>51</v>
      </c>
      <c r="B50" s="9" t="s">
        <v>172</v>
      </c>
      <c r="C50" s="44" t="s">
        <v>173</v>
      </c>
      <c r="D50" s="44" t="s">
        <v>174</v>
      </c>
      <c r="E50" s="9" t="s">
        <v>55</v>
      </c>
      <c r="F50" s="19"/>
      <c r="G50" s="9" t="s">
        <v>59</v>
      </c>
      <c r="H50" s="10" t="s">
        <v>175</v>
      </c>
      <c r="I50" s="11" t="n">
        <v>6000.0</v>
      </c>
      <c r="J50" s="12"/>
      <c r="K50" s="13" t="s">
        <v>57</v>
      </c>
      <c r="L50" s="12"/>
      <c r="M50" s="13" t="s">
        <v>57</v>
      </c>
      <c r="N50" s="12"/>
      <c r="O50" s="13"/>
      <c r="P50" s="12"/>
      <c r="Q50" s="13" t="s">
        <v>57</v>
      </c>
      <c r="R50" s="12"/>
      <c r="S50" s="13"/>
      <c r="T50" s="12"/>
      <c r="U50" s="13" t="s">
        <v>57</v>
      </c>
      <c r="V50" s="14" t="str">
        <f>"－"</f>
        <v>－</v>
      </c>
      <c r="W50" s="15" t="str">
        <f>"－"</f>
        <v>－</v>
      </c>
      <c r="X50" s="15"/>
      <c r="Y50" s="15" t="str">
        <f>"－"</f>
        <v>－</v>
      </c>
      <c r="Z50" s="15"/>
      <c r="AA50" s="15" t="str">
        <f>"－"</f>
        <v>－</v>
      </c>
      <c r="AB50" s="12"/>
      <c r="AC50" s="16" t="n">
        <f>30</f>
        <v>30.0</v>
      </c>
      <c r="AD50" s="15" t="str">
        <f>"－"</f>
        <v>－</v>
      </c>
    </row>
    <row r="51">
      <c r="A51" s="9" t="s">
        <v>51</v>
      </c>
      <c r="B51" s="9" t="s">
        <v>176</v>
      </c>
      <c r="C51" s="44" t="s">
        <v>177</v>
      </c>
      <c r="D51" s="44" t="s">
        <v>178</v>
      </c>
      <c r="E51" s="9" t="s">
        <v>55</v>
      </c>
      <c r="F51" s="19"/>
      <c r="G51" s="9" t="s">
        <v>59</v>
      </c>
      <c r="H51" s="10" t="s">
        <v>179</v>
      </c>
      <c r="I51" s="11" t="n">
        <v>2600.0</v>
      </c>
      <c r="J51" s="12"/>
      <c r="K51" s="13" t="s">
        <v>57</v>
      </c>
      <c r="L51" s="12"/>
      <c r="M51" s="13" t="s">
        <v>57</v>
      </c>
      <c r="N51" s="12" t="s">
        <v>171</v>
      </c>
      <c r="O51" s="13" t="s">
        <v>180</v>
      </c>
      <c r="P51" s="12"/>
      <c r="Q51" s="13" t="s">
        <v>57</v>
      </c>
      <c r="R51" s="12" t="s">
        <v>171</v>
      </c>
      <c r="S51" s="13" t="s">
        <v>180</v>
      </c>
      <c r="T51" s="12"/>
      <c r="U51" s="13" t="s">
        <v>57</v>
      </c>
      <c r="V51" s="14" t="str">
        <f>"－"</f>
        <v>－</v>
      </c>
      <c r="W51" s="15" t="n">
        <f>55</f>
        <v>55.0</v>
      </c>
      <c r="X51" s="15" t="n">
        <v>55.0</v>
      </c>
      <c r="Y51" s="15" t="n">
        <f>2874850</f>
        <v>2874850.0</v>
      </c>
      <c r="Z51" s="15" t="n">
        <v>2874850.0</v>
      </c>
      <c r="AA51" s="15" t="str">
        <f>"－"</f>
        <v>－</v>
      </c>
      <c r="AB51" s="12"/>
      <c r="AC51" s="16" t="str">
        <f>"－"</f>
        <v>－</v>
      </c>
      <c r="AD51" s="15" t="str">
        <f>"－"</f>
        <v>－</v>
      </c>
    </row>
    <row r="52">
      <c r="A52" s="9" t="s">
        <v>51</v>
      </c>
      <c r="B52" s="9" t="s">
        <v>181</v>
      </c>
      <c r="C52" s="44" t="s">
        <v>182</v>
      </c>
      <c r="D52" s="44" t="s">
        <v>183</v>
      </c>
      <c r="E52" s="9" t="s">
        <v>63</v>
      </c>
      <c r="F52" s="19"/>
      <c r="G52" s="9" t="s">
        <v>51</v>
      </c>
      <c r="H52" s="10" t="s">
        <v>184</v>
      </c>
      <c r="I52" s="11" t="n">
        <v>23500.0</v>
      </c>
      <c r="J52" s="12"/>
      <c r="K52" s="13" t="s">
        <v>57</v>
      </c>
      <c r="L52" s="12"/>
      <c r="M52" s="13" t="s">
        <v>57</v>
      </c>
      <c r="N52" s="12"/>
      <c r="O52" s="13"/>
      <c r="P52" s="12"/>
      <c r="Q52" s="13" t="s">
        <v>57</v>
      </c>
      <c r="R52" s="12"/>
      <c r="S52" s="13"/>
      <c r="T52" s="12"/>
      <c r="U52" s="13" t="s">
        <v>57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str">
        <f>"－"</f>
        <v>－</v>
      </c>
      <c r="AB52" s="12" t="s">
        <v>58</v>
      </c>
      <c r="AC52" s="16" t="n">
        <f>1</f>
        <v>1.0</v>
      </c>
      <c r="AD52" s="15" t="str">
        <f>"－"</f>
        <v>－</v>
      </c>
    </row>
    <row r="53">
      <c r="A53" s="9" t="s">
        <v>51</v>
      </c>
      <c r="B53" s="9" t="s">
        <v>185</v>
      </c>
      <c r="C53" s="44" t="s">
        <v>186</v>
      </c>
      <c r="D53" s="44" t="s">
        <v>187</v>
      </c>
      <c r="E53" s="9" t="s">
        <v>63</v>
      </c>
      <c r="F53" s="19"/>
      <c r="G53" s="9" t="s">
        <v>59</v>
      </c>
      <c r="H53" s="10" t="s">
        <v>60</v>
      </c>
      <c r="I53" s="11" t="n">
        <v>300.0</v>
      </c>
      <c r="J53" s="12" t="s">
        <v>84</v>
      </c>
      <c r="K53" s="13" t="s">
        <v>188</v>
      </c>
      <c r="L53" s="12" t="s">
        <v>84</v>
      </c>
      <c r="M53" s="13" t="s">
        <v>188</v>
      </c>
      <c r="N53" s="12"/>
      <c r="O53" s="13"/>
      <c r="P53" s="12" t="s">
        <v>84</v>
      </c>
      <c r="Q53" s="13" t="s">
        <v>188</v>
      </c>
      <c r="R53" s="12"/>
      <c r="S53" s="13"/>
      <c r="T53" s="12" t="s">
        <v>84</v>
      </c>
      <c r="U53" s="13" t="s">
        <v>188</v>
      </c>
      <c r="V53" s="14" t="n">
        <f>18</f>
        <v>18.0</v>
      </c>
      <c r="W53" s="15" t="n">
        <f>6</f>
        <v>6.0</v>
      </c>
      <c r="X53" s="15"/>
      <c r="Y53" s="15" t="n">
        <f>10800</f>
        <v>10800.0</v>
      </c>
      <c r="Z53" s="15"/>
      <c r="AA53" s="15" t="str">
        <f>"－"</f>
        <v>－</v>
      </c>
      <c r="AB53" s="12"/>
      <c r="AC53" s="16" t="n">
        <f>6</f>
        <v>6.0</v>
      </c>
      <c r="AD53" s="15" t="n">
        <f>1</f>
        <v>1.0</v>
      </c>
    </row>
    <row r="54">
      <c r="A54" s="9" t="s">
        <v>51</v>
      </c>
      <c r="B54" s="9" t="s">
        <v>189</v>
      </c>
      <c r="C54" s="44" t="s">
        <v>190</v>
      </c>
      <c r="D54" s="44" t="s">
        <v>191</v>
      </c>
      <c r="E54" s="9" t="s">
        <v>55</v>
      </c>
      <c r="F54" s="19"/>
      <c r="G54" s="9" t="s">
        <v>59</v>
      </c>
      <c r="H54" s="10" t="s">
        <v>60</v>
      </c>
      <c r="I54" s="11" t="n">
        <v>1300.0</v>
      </c>
      <c r="J54" s="12"/>
      <c r="K54" s="13" t="s">
        <v>57</v>
      </c>
      <c r="L54" s="12"/>
      <c r="M54" s="13" t="s">
        <v>57</v>
      </c>
      <c r="N54" s="12"/>
      <c r="O54" s="13"/>
      <c r="P54" s="12"/>
      <c r="Q54" s="13" t="s">
        <v>57</v>
      </c>
      <c r="R54" s="12"/>
      <c r="S54" s="13"/>
      <c r="T54" s="12"/>
      <c r="U54" s="13" t="s">
        <v>57</v>
      </c>
      <c r="V54" s="14" t="str">
        <f>"－"</f>
        <v>－</v>
      </c>
      <c r="W54" s="15" t="str">
        <f>"－"</f>
        <v>－</v>
      </c>
      <c r="X54" s="15"/>
      <c r="Y54" s="15" t="str">
        <f>"－"</f>
        <v>－</v>
      </c>
      <c r="Z54" s="15"/>
      <c r="AA54" s="15" t="str">
        <f>"－"</f>
        <v>－</v>
      </c>
      <c r="AB54" s="12"/>
      <c r="AC54" s="16" t="n">
        <f>6800</f>
        <v>6800.0</v>
      </c>
      <c r="AD54" s="15" t="str">
        <f>"－"</f>
        <v>－</v>
      </c>
    </row>
    <row r="55">
      <c r="A55" s="9" t="s">
        <v>51</v>
      </c>
      <c r="B55" s="9" t="s">
        <v>192</v>
      </c>
      <c r="C55" s="44" t="s">
        <v>193</v>
      </c>
      <c r="D55" s="44" t="s">
        <v>194</v>
      </c>
      <c r="E55" s="9" t="s">
        <v>55</v>
      </c>
      <c r="F55" s="19"/>
      <c r="G55" s="9" t="s">
        <v>86</v>
      </c>
      <c r="H55" s="10" t="s">
        <v>87</v>
      </c>
      <c r="I55" s="11" t="n">
        <v>950.0</v>
      </c>
      <c r="J55" s="12" t="s">
        <v>84</v>
      </c>
      <c r="K55" s="13" t="s">
        <v>195</v>
      </c>
      <c r="L55" s="12" t="s">
        <v>84</v>
      </c>
      <c r="M55" s="13" t="s">
        <v>195</v>
      </c>
      <c r="N55" s="12"/>
      <c r="O55" s="13"/>
      <c r="P55" s="12" t="s">
        <v>84</v>
      </c>
      <c r="Q55" s="13" t="s">
        <v>195</v>
      </c>
      <c r="R55" s="12"/>
      <c r="S55" s="13"/>
      <c r="T55" s="12" t="s">
        <v>84</v>
      </c>
      <c r="U55" s="13" t="s">
        <v>195</v>
      </c>
      <c r="V55" s="14" t="n">
        <f>40</f>
        <v>40.0</v>
      </c>
      <c r="W55" s="15" t="n">
        <f>30</f>
        <v>30.0</v>
      </c>
      <c r="X55" s="15"/>
      <c r="Y55" s="15" t="n">
        <f>120000</f>
        <v>120000.0</v>
      </c>
      <c r="Z55" s="15"/>
      <c r="AA55" s="15" t="str">
        <f>"－"</f>
        <v>－</v>
      </c>
      <c r="AB55" s="12"/>
      <c r="AC55" s="16" t="n">
        <f>30</f>
        <v>30.0</v>
      </c>
      <c r="AD55" s="15" t="n">
        <f>1</f>
        <v>1.0</v>
      </c>
    </row>
    <row r="56">
      <c r="A56" s="9" t="s">
        <v>51</v>
      </c>
      <c r="B56" s="9" t="s">
        <v>196</v>
      </c>
      <c r="C56" s="44" t="s">
        <v>197</v>
      </c>
      <c r="D56" s="44" t="s">
        <v>198</v>
      </c>
      <c r="E56" s="9" t="s">
        <v>55</v>
      </c>
      <c r="F56" s="19"/>
      <c r="G56" s="9" t="s">
        <v>51</v>
      </c>
      <c r="H56" s="10" t="s">
        <v>107</v>
      </c>
      <c r="I56" s="11" t="n">
        <v>12000.0</v>
      </c>
      <c r="J56" s="12" t="s">
        <v>72</v>
      </c>
      <c r="K56" s="13" t="s">
        <v>199</v>
      </c>
      <c r="L56" s="12" t="s">
        <v>72</v>
      </c>
      <c r="M56" s="13" t="s">
        <v>199</v>
      </c>
      <c r="N56" s="12"/>
      <c r="O56" s="13"/>
      <c r="P56" s="12" t="s">
        <v>72</v>
      </c>
      <c r="Q56" s="13" t="s">
        <v>199</v>
      </c>
      <c r="R56" s="12"/>
      <c r="S56" s="13"/>
      <c r="T56" s="12" t="s">
        <v>72</v>
      </c>
      <c r="U56" s="13" t="s">
        <v>199</v>
      </c>
      <c r="V56" s="14" t="n">
        <f>125</f>
        <v>125.0</v>
      </c>
      <c r="W56" s="15" t="n">
        <f>1</f>
        <v>1.0</v>
      </c>
      <c r="X56" s="15"/>
      <c r="Y56" s="15" t="n">
        <f>12500</f>
        <v>12500.0</v>
      </c>
      <c r="Z56" s="15"/>
      <c r="AA56" s="15" t="n">
        <f>1</f>
        <v>1.0</v>
      </c>
      <c r="AB56" s="12" t="s">
        <v>58</v>
      </c>
      <c r="AC56" s="16" t="str">
        <f>"－"</f>
        <v>－</v>
      </c>
      <c r="AD56" s="15" t="n">
        <f>1</f>
        <v>1.0</v>
      </c>
    </row>
    <row r="57">
      <c r="A57" s="9" t="s">
        <v>51</v>
      </c>
      <c r="B57" s="9" t="s">
        <v>200</v>
      </c>
      <c r="C57" s="44" t="s">
        <v>201</v>
      </c>
      <c r="D57" s="44" t="s">
        <v>202</v>
      </c>
      <c r="E57" s="9" t="s">
        <v>63</v>
      </c>
      <c r="F57" s="19"/>
      <c r="G57" s="9" t="s">
        <v>51</v>
      </c>
      <c r="H57" s="10" t="s">
        <v>56</v>
      </c>
      <c r="I57" s="11" t="n">
        <v>2200.0</v>
      </c>
      <c r="J57" s="12" t="s">
        <v>70</v>
      </c>
      <c r="K57" s="13" t="s">
        <v>203</v>
      </c>
      <c r="L57" s="12" t="s">
        <v>70</v>
      </c>
      <c r="M57" s="13" t="s">
        <v>203</v>
      </c>
      <c r="N57" s="12"/>
      <c r="O57" s="13"/>
      <c r="P57" s="12" t="s">
        <v>70</v>
      </c>
      <c r="Q57" s="13" t="s">
        <v>203</v>
      </c>
      <c r="R57" s="12"/>
      <c r="S57" s="13"/>
      <c r="T57" s="12" t="s">
        <v>70</v>
      </c>
      <c r="U57" s="13" t="s">
        <v>203</v>
      </c>
      <c r="V57" s="14" t="n">
        <f>21</f>
        <v>21.0</v>
      </c>
      <c r="W57" s="15" t="n">
        <f>30</f>
        <v>30.0</v>
      </c>
      <c r="X57" s="15"/>
      <c r="Y57" s="15" t="n">
        <f>63000</f>
        <v>63000.0</v>
      </c>
      <c r="Z57" s="15"/>
      <c r="AA57" s="15" t="str">
        <f>"－"</f>
        <v>－</v>
      </c>
      <c r="AB57" s="12" t="s">
        <v>58</v>
      </c>
      <c r="AC57" s="16" t="n">
        <f>30</f>
        <v>30.0</v>
      </c>
      <c r="AD57" s="15" t="n">
        <f>1</f>
        <v>1.0</v>
      </c>
    </row>
    <row r="58">
      <c r="A58" s="9" t="s">
        <v>51</v>
      </c>
      <c r="B58" s="9" t="s">
        <v>200</v>
      </c>
      <c r="C58" s="44" t="s">
        <v>201</v>
      </c>
      <c r="D58" s="44" t="s">
        <v>202</v>
      </c>
      <c r="E58" s="9" t="s">
        <v>63</v>
      </c>
      <c r="F58" s="19"/>
      <c r="G58" s="9" t="s">
        <v>59</v>
      </c>
      <c r="H58" s="10" t="s">
        <v>60</v>
      </c>
      <c r="I58" s="11" t="n">
        <v>2200.0</v>
      </c>
      <c r="J58" s="12" t="s">
        <v>88</v>
      </c>
      <c r="K58" s="13" t="s">
        <v>204</v>
      </c>
      <c r="L58" s="12" t="s">
        <v>88</v>
      </c>
      <c r="M58" s="13" t="s">
        <v>204</v>
      </c>
      <c r="N58" s="12"/>
      <c r="O58" s="13"/>
      <c r="P58" s="12" t="s">
        <v>88</v>
      </c>
      <c r="Q58" s="13" t="s">
        <v>204</v>
      </c>
      <c r="R58" s="12"/>
      <c r="S58" s="13"/>
      <c r="T58" s="12" t="s">
        <v>88</v>
      </c>
      <c r="U58" s="13" t="s">
        <v>204</v>
      </c>
      <c r="V58" s="14" t="n">
        <f>17</f>
        <v>17.0</v>
      </c>
      <c r="W58" s="15" t="n">
        <f>30</f>
        <v>30.0</v>
      </c>
      <c r="X58" s="15"/>
      <c r="Y58" s="15" t="n">
        <f>51000</f>
        <v>51000.0</v>
      </c>
      <c r="Z58" s="15"/>
      <c r="AA58" s="15" t="str">
        <f>"－"</f>
        <v>－</v>
      </c>
      <c r="AB58" s="12"/>
      <c r="AC58" s="16" t="n">
        <f>30</f>
        <v>30.0</v>
      </c>
      <c r="AD58" s="15" t="n">
        <f>1</f>
        <v>1.0</v>
      </c>
    </row>
    <row r="59">
      <c r="A59" s="9" t="s">
        <v>51</v>
      </c>
      <c r="B59" s="9" t="s">
        <v>205</v>
      </c>
      <c r="C59" s="44" t="s">
        <v>206</v>
      </c>
      <c r="D59" s="44" t="s">
        <v>207</v>
      </c>
      <c r="E59" s="9" t="s">
        <v>63</v>
      </c>
      <c r="F59" s="19"/>
      <c r="G59" s="9" t="s">
        <v>51</v>
      </c>
      <c r="H59" s="10" t="s">
        <v>56</v>
      </c>
      <c r="I59" s="11" t="n">
        <v>3400.0</v>
      </c>
      <c r="J59" s="12" t="s">
        <v>70</v>
      </c>
      <c r="K59" s="13" t="s">
        <v>208</v>
      </c>
      <c r="L59" s="12" t="s">
        <v>70</v>
      </c>
      <c r="M59" s="13" t="s">
        <v>208</v>
      </c>
      <c r="N59" s="12"/>
      <c r="O59" s="13"/>
      <c r="P59" s="12" t="s">
        <v>70</v>
      </c>
      <c r="Q59" s="13" t="s">
        <v>208</v>
      </c>
      <c r="R59" s="12"/>
      <c r="S59" s="13"/>
      <c r="T59" s="12" t="s">
        <v>70</v>
      </c>
      <c r="U59" s="13" t="s">
        <v>208</v>
      </c>
      <c r="V59" s="14" t="n">
        <f>4</f>
        <v>4.0</v>
      </c>
      <c r="W59" s="15" t="n">
        <f>20</f>
        <v>20.0</v>
      </c>
      <c r="X59" s="15"/>
      <c r="Y59" s="15" t="n">
        <f>8000</f>
        <v>8000.0</v>
      </c>
      <c r="Z59" s="15"/>
      <c r="AA59" s="15" t="str">
        <f>"－"</f>
        <v>－</v>
      </c>
      <c r="AB59" s="12" t="s">
        <v>58</v>
      </c>
      <c r="AC59" s="16" t="n">
        <f>20</f>
        <v>20.0</v>
      </c>
      <c r="AD59" s="15" t="n">
        <f>1</f>
        <v>1.0</v>
      </c>
    </row>
    <row r="60">
      <c r="A60" s="9" t="s">
        <v>51</v>
      </c>
      <c r="B60" s="9" t="s">
        <v>205</v>
      </c>
      <c r="C60" s="44" t="s">
        <v>206</v>
      </c>
      <c r="D60" s="44" t="s">
        <v>207</v>
      </c>
      <c r="E60" s="9" t="s">
        <v>63</v>
      </c>
      <c r="F60" s="19"/>
      <c r="G60" s="9" t="s">
        <v>59</v>
      </c>
      <c r="H60" s="10" t="s">
        <v>209</v>
      </c>
      <c r="I60" s="11" t="n">
        <v>3400.0</v>
      </c>
      <c r="J60" s="12" t="s">
        <v>88</v>
      </c>
      <c r="K60" s="13" t="s">
        <v>210</v>
      </c>
      <c r="L60" s="12" t="s">
        <v>88</v>
      </c>
      <c r="M60" s="13" t="s">
        <v>210</v>
      </c>
      <c r="N60" s="12"/>
      <c r="O60" s="13"/>
      <c r="P60" s="12" t="s">
        <v>88</v>
      </c>
      <c r="Q60" s="13" t="s">
        <v>210</v>
      </c>
      <c r="R60" s="12"/>
      <c r="S60" s="13"/>
      <c r="T60" s="12" t="s">
        <v>88</v>
      </c>
      <c r="U60" s="13" t="s">
        <v>210</v>
      </c>
      <c r="V60" s="14" t="n">
        <f>45</f>
        <v>45.0</v>
      </c>
      <c r="W60" s="15" t="n">
        <f>20</f>
        <v>20.0</v>
      </c>
      <c r="X60" s="15"/>
      <c r="Y60" s="15" t="n">
        <f>90000</f>
        <v>90000.0</v>
      </c>
      <c r="Z60" s="15"/>
      <c r="AA60" s="15" t="str">
        <f>"－"</f>
        <v>－</v>
      </c>
      <c r="AB60" s="12"/>
      <c r="AC60" s="16" t="n">
        <f>20</f>
        <v>20.0</v>
      </c>
      <c r="AD60" s="15" t="n">
        <f>1</f>
        <v>1.0</v>
      </c>
    </row>
    <row r="61">
      <c r="A61" s="9" t="s">
        <v>51</v>
      </c>
      <c r="B61" s="9" t="s">
        <v>211</v>
      </c>
      <c r="C61" s="44" t="s">
        <v>212</v>
      </c>
      <c r="D61" s="44" t="s">
        <v>213</v>
      </c>
      <c r="E61" s="9" t="s">
        <v>55</v>
      </c>
      <c r="F61" s="19"/>
      <c r="G61" s="9" t="s">
        <v>132</v>
      </c>
      <c r="H61" s="10" t="s">
        <v>214</v>
      </c>
      <c r="I61" s="11" t="n">
        <v>3600.0</v>
      </c>
      <c r="J61" s="12"/>
      <c r="K61" s="13" t="s">
        <v>57</v>
      </c>
      <c r="L61" s="12"/>
      <c r="M61" s="13" t="s">
        <v>57</v>
      </c>
      <c r="N61" s="12" t="s">
        <v>171</v>
      </c>
      <c r="O61" s="13" t="s">
        <v>215</v>
      </c>
      <c r="P61" s="12"/>
      <c r="Q61" s="13" t="s">
        <v>57</v>
      </c>
      <c r="R61" s="12" t="s">
        <v>171</v>
      </c>
      <c r="S61" s="13" t="s">
        <v>215</v>
      </c>
      <c r="T61" s="12"/>
      <c r="U61" s="13" t="s">
        <v>57</v>
      </c>
      <c r="V61" s="14" t="str">
        <f>"－"</f>
        <v>－</v>
      </c>
      <c r="W61" s="15" t="n">
        <f>40</f>
        <v>40.0</v>
      </c>
      <c r="X61" s="15" t="n">
        <v>40.0</v>
      </c>
      <c r="Y61" s="15" t="n">
        <f>5294800</f>
        <v>5294800.0</v>
      </c>
      <c r="Z61" s="15" t="n">
        <v>5294800.0</v>
      </c>
      <c r="AA61" s="15" t="str">
        <f>"－"</f>
        <v>－</v>
      </c>
      <c r="AB61" s="12"/>
      <c r="AC61" s="16" t="n">
        <f>40</f>
        <v>40.0</v>
      </c>
      <c r="AD61" s="15" t="str">
        <f>"－"</f>
        <v>－</v>
      </c>
    </row>
    <row r="62">
      <c r="A62" s="9" t="s">
        <v>51</v>
      </c>
      <c r="B62" s="9" t="s">
        <v>216</v>
      </c>
      <c r="C62" s="44" t="s">
        <v>217</v>
      </c>
      <c r="D62" s="44" t="s">
        <v>218</v>
      </c>
      <c r="E62" s="9" t="s">
        <v>55</v>
      </c>
      <c r="F62" s="19"/>
      <c r="G62" s="9" t="s">
        <v>132</v>
      </c>
      <c r="H62" s="10" t="s">
        <v>133</v>
      </c>
      <c r="I62" s="11" t="n">
        <v>5000.0</v>
      </c>
      <c r="J62" s="12" t="s">
        <v>147</v>
      </c>
      <c r="K62" s="13" t="s">
        <v>219</v>
      </c>
      <c r="L62" s="12" t="s">
        <v>147</v>
      </c>
      <c r="M62" s="13" t="s">
        <v>219</v>
      </c>
      <c r="N62" s="12"/>
      <c r="O62" s="13"/>
      <c r="P62" s="12" t="s">
        <v>147</v>
      </c>
      <c r="Q62" s="13" t="s">
        <v>219</v>
      </c>
      <c r="R62" s="12"/>
      <c r="S62" s="13"/>
      <c r="T62" s="12" t="s">
        <v>147</v>
      </c>
      <c r="U62" s="13" t="s">
        <v>219</v>
      </c>
      <c r="V62" s="14" t="n">
        <f>184</f>
        <v>184.0</v>
      </c>
      <c r="W62" s="15" t="n">
        <f>10</f>
        <v>10.0</v>
      </c>
      <c r="X62" s="15"/>
      <c r="Y62" s="15" t="n">
        <f>184000</f>
        <v>184000.0</v>
      </c>
      <c r="Z62" s="15"/>
      <c r="AA62" s="15" t="str">
        <f>"－"</f>
        <v>－</v>
      </c>
      <c r="AB62" s="12"/>
      <c r="AC62" s="16" t="n">
        <f>10</f>
        <v>10.0</v>
      </c>
      <c r="AD62" s="15" t="n">
        <f>1</f>
        <v>1.0</v>
      </c>
    </row>
    <row r="63">
      <c r="A63" s="9" t="s">
        <v>51</v>
      </c>
      <c r="B63" s="9" t="s">
        <v>220</v>
      </c>
      <c r="C63" s="44" t="s">
        <v>221</v>
      </c>
      <c r="D63" s="44" t="s">
        <v>222</v>
      </c>
      <c r="E63" s="9" t="s">
        <v>55</v>
      </c>
      <c r="F63" s="19"/>
      <c r="G63" s="9" t="s">
        <v>51</v>
      </c>
      <c r="H63" s="10" t="s">
        <v>56</v>
      </c>
      <c r="I63" s="11" t="n">
        <v>4000.0</v>
      </c>
      <c r="J63" s="12"/>
      <c r="K63" s="13" t="s">
        <v>57</v>
      </c>
      <c r="L63" s="12"/>
      <c r="M63" s="13" t="s">
        <v>57</v>
      </c>
      <c r="N63" s="12"/>
      <c r="O63" s="13"/>
      <c r="P63" s="12"/>
      <c r="Q63" s="13" t="s">
        <v>57</v>
      </c>
      <c r="R63" s="12"/>
      <c r="S63" s="13"/>
      <c r="T63" s="12"/>
      <c r="U63" s="13" t="s">
        <v>57</v>
      </c>
      <c r="V63" s="14" t="str">
        <f>"－"</f>
        <v>－</v>
      </c>
      <c r="W63" s="15" t="str">
        <f>"－"</f>
        <v>－</v>
      </c>
      <c r="X63" s="15"/>
      <c r="Y63" s="15" t="str">
        <f>"－"</f>
        <v>－</v>
      </c>
      <c r="Z63" s="15"/>
      <c r="AA63" s="15" t="str">
        <f>"－"</f>
        <v>－</v>
      </c>
      <c r="AB63" s="12" t="s">
        <v>58</v>
      </c>
      <c r="AC63" s="16" t="n">
        <f>1</f>
        <v>1.0</v>
      </c>
      <c r="AD63" s="15" t="str">
        <f>"－"</f>
        <v>－</v>
      </c>
    </row>
    <row r="64">
      <c r="A64" s="9" t="s">
        <v>51</v>
      </c>
      <c r="B64" s="9" t="s">
        <v>220</v>
      </c>
      <c r="C64" s="44" t="s">
        <v>221</v>
      </c>
      <c r="D64" s="44" t="s">
        <v>222</v>
      </c>
      <c r="E64" s="9" t="s">
        <v>55</v>
      </c>
      <c r="F64" s="19"/>
      <c r="G64" s="9" t="s">
        <v>59</v>
      </c>
      <c r="H64" s="10" t="s">
        <v>60</v>
      </c>
      <c r="I64" s="11" t="n">
        <v>4000.0</v>
      </c>
      <c r="J64" s="12" t="s">
        <v>97</v>
      </c>
      <c r="K64" s="13" t="s">
        <v>73</v>
      </c>
      <c r="L64" s="12" t="s">
        <v>97</v>
      </c>
      <c r="M64" s="13" t="s">
        <v>73</v>
      </c>
      <c r="N64" s="12"/>
      <c r="O64" s="13"/>
      <c r="P64" s="12" t="s">
        <v>97</v>
      </c>
      <c r="Q64" s="13" t="s">
        <v>73</v>
      </c>
      <c r="R64" s="12"/>
      <c r="S64" s="13"/>
      <c r="T64" s="12" t="s">
        <v>97</v>
      </c>
      <c r="U64" s="13" t="s">
        <v>73</v>
      </c>
      <c r="V64" s="14" t="n">
        <f>100</f>
        <v>100.0</v>
      </c>
      <c r="W64" s="15" t="n">
        <f>1</f>
        <v>1.0</v>
      </c>
      <c r="X64" s="15"/>
      <c r="Y64" s="15" t="n">
        <f>10000</f>
        <v>10000.0</v>
      </c>
      <c r="Z64" s="15"/>
      <c r="AA64" s="15" t="str">
        <f>"－"</f>
        <v>－</v>
      </c>
      <c r="AB64" s="12"/>
      <c r="AC64" s="16" t="n">
        <f>1</f>
        <v>1.0</v>
      </c>
      <c r="AD64" s="15" t="n">
        <f>1</f>
        <v>1.0</v>
      </c>
    </row>
    <row r="65">
      <c r="A65" s="9" t="s">
        <v>51</v>
      </c>
      <c r="B65" s="9" t="s">
        <v>220</v>
      </c>
      <c r="C65" s="44" t="s">
        <v>221</v>
      </c>
      <c r="D65" s="44" t="s">
        <v>222</v>
      </c>
      <c r="E65" s="9" t="s">
        <v>55</v>
      </c>
      <c r="F65" s="19"/>
      <c r="G65" s="9" t="s">
        <v>59</v>
      </c>
      <c r="H65" s="10" t="s">
        <v>60</v>
      </c>
      <c r="I65" s="11" t="n">
        <v>4200.0</v>
      </c>
      <c r="J65" s="12" t="s">
        <v>78</v>
      </c>
      <c r="K65" s="13" t="s">
        <v>73</v>
      </c>
      <c r="L65" s="12" t="s">
        <v>78</v>
      </c>
      <c r="M65" s="13" t="s">
        <v>73</v>
      </c>
      <c r="N65" s="12"/>
      <c r="O65" s="13"/>
      <c r="P65" s="12" t="s">
        <v>78</v>
      </c>
      <c r="Q65" s="13" t="s">
        <v>73</v>
      </c>
      <c r="R65" s="12"/>
      <c r="S65" s="13"/>
      <c r="T65" s="12" t="s">
        <v>78</v>
      </c>
      <c r="U65" s="13" t="s">
        <v>73</v>
      </c>
      <c r="V65" s="14" t="n">
        <f>100</f>
        <v>100.0</v>
      </c>
      <c r="W65" s="15" t="n">
        <f>1</f>
        <v>1.0</v>
      </c>
      <c r="X65" s="15"/>
      <c r="Y65" s="15" t="n">
        <f>10000</f>
        <v>10000.0</v>
      </c>
      <c r="Z65" s="15"/>
      <c r="AA65" s="15" t="str">
        <f>"－"</f>
        <v>－</v>
      </c>
      <c r="AB65" s="12"/>
      <c r="AC65" s="16" t="n">
        <f>1</f>
        <v>1.0</v>
      </c>
      <c r="AD65" s="15" t="n">
        <f>1</f>
        <v>1.0</v>
      </c>
    </row>
    <row r="66">
      <c r="A66" s="9" t="s">
        <v>51</v>
      </c>
      <c r="B66" s="9" t="s">
        <v>220</v>
      </c>
      <c r="C66" s="44" t="s">
        <v>221</v>
      </c>
      <c r="D66" s="44" t="s">
        <v>222</v>
      </c>
      <c r="E66" s="9" t="s">
        <v>63</v>
      </c>
      <c r="F66" s="19"/>
      <c r="G66" s="9" t="s">
        <v>51</v>
      </c>
      <c r="H66" s="10" t="s">
        <v>56</v>
      </c>
      <c r="I66" s="11" t="n">
        <v>4000.0</v>
      </c>
      <c r="J66" s="12"/>
      <c r="K66" s="13" t="s">
        <v>57</v>
      </c>
      <c r="L66" s="12"/>
      <c r="M66" s="13" t="s">
        <v>57</v>
      </c>
      <c r="N66" s="12"/>
      <c r="O66" s="13"/>
      <c r="P66" s="12"/>
      <c r="Q66" s="13" t="s">
        <v>57</v>
      </c>
      <c r="R66" s="12"/>
      <c r="S66" s="13"/>
      <c r="T66" s="12"/>
      <c r="U66" s="13" t="s">
        <v>57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n">
        <f>1</f>
        <v>1.0</v>
      </c>
      <c r="AB66" s="12" t="s">
        <v>58</v>
      </c>
      <c r="AC66" s="16" t="str">
        <f>"－"</f>
        <v>－</v>
      </c>
      <c r="AD66" s="15" t="str">
        <f>"－"</f>
        <v>－</v>
      </c>
    </row>
    <row r="67">
      <c r="A67" s="9" t="s">
        <v>51</v>
      </c>
      <c r="B67" s="9" t="s">
        <v>220</v>
      </c>
      <c r="C67" s="44" t="s">
        <v>221</v>
      </c>
      <c r="D67" s="44" t="s">
        <v>222</v>
      </c>
      <c r="E67" s="9" t="s">
        <v>63</v>
      </c>
      <c r="F67" s="19"/>
      <c r="G67" s="9" t="s">
        <v>59</v>
      </c>
      <c r="H67" s="10" t="s">
        <v>60</v>
      </c>
      <c r="I67" s="11" t="n">
        <v>4200.0</v>
      </c>
      <c r="J67" s="12" t="s">
        <v>84</v>
      </c>
      <c r="K67" s="13" t="s">
        <v>223</v>
      </c>
      <c r="L67" s="12" t="s">
        <v>84</v>
      </c>
      <c r="M67" s="13" t="s">
        <v>223</v>
      </c>
      <c r="N67" s="12"/>
      <c r="O67" s="13"/>
      <c r="P67" s="12" t="s">
        <v>84</v>
      </c>
      <c r="Q67" s="13" t="s">
        <v>223</v>
      </c>
      <c r="R67" s="12"/>
      <c r="S67" s="13"/>
      <c r="T67" s="12" t="s">
        <v>84</v>
      </c>
      <c r="U67" s="13" t="s">
        <v>223</v>
      </c>
      <c r="V67" s="14" t="n">
        <f>63</f>
        <v>63.0</v>
      </c>
      <c r="W67" s="15" t="n">
        <f>6</f>
        <v>6.0</v>
      </c>
      <c r="X67" s="15"/>
      <c r="Y67" s="15" t="n">
        <f>37800</f>
        <v>37800.0</v>
      </c>
      <c r="Z67" s="15"/>
      <c r="AA67" s="15" t="str">
        <f>"－"</f>
        <v>－</v>
      </c>
      <c r="AB67" s="12"/>
      <c r="AC67" s="16" t="str">
        <f>"－"</f>
        <v>－</v>
      </c>
      <c r="AD67" s="15" t="n">
        <f>1</f>
        <v>1.0</v>
      </c>
    </row>
    <row r="68">
      <c r="A68" s="9" t="s">
        <v>51</v>
      </c>
      <c r="B68" s="9" t="s">
        <v>224</v>
      </c>
      <c r="C68" s="44" t="s">
        <v>225</v>
      </c>
      <c r="D68" s="44" t="s">
        <v>226</v>
      </c>
      <c r="E68" s="9" t="s">
        <v>63</v>
      </c>
      <c r="F68" s="19"/>
      <c r="G68" s="9" t="s">
        <v>51</v>
      </c>
      <c r="H68" s="10" t="s">
        <v>56</v>
      </c>
      <c r="I68" s="11" t="n">
        <v>3800.0</v>
      </c>
      <c r="J68" s="12"/>
      <c r="K68" s="13" t="s">
        <v>57</v>
      </c>
      <c r="L68" s="12"/>
      <c r="M68" s="13" t="s">
        <v>57</v>
      </c>
      <c r="N68" s="12"/>
      <c r="O68" s="13"/>
      <c r="P68" s="12"/>
      <c r="Q68" s="13" t="s">
        <v>57</v>
      </c>
      <c r="R68" s="12"/>
      <c r="S68" s="13"/>
      <c r="T68" s="12"/>
      <c r="U68" s="13" t="s">
        <v>57</v>
      </c>
      <c r="V68" s="14" t="str">
        <f>"－"</f>
        <v>－</v>
      </c>
      <c r="W68" s="15" t="str">
        <f>"－"</f>
        <v>－</v>
      </c>
      <c r="X68" s="15"/>
      <c r="Y68" s="15" t="str">
        <f>"－"</f>
        <v>－</v>
      </c>
      <c r="Z68" s="15"/>
      <c r="AA68" s="15" t="n">
        <f>1</f>
        <v>1.0</v>
      </c>
      <c r="AB68" s="12" t="s">
        <v>58</v>
      </c>
      <c r="AC68" s="16" t="str">
        <f>"－"</f>
        <v>－</v>
      </c>
      <c r="AD68" s="15" t="str">
        <f>"－"</f>
        <v>－</v>
      </c>
    </row>
    <row r="69">
      <c r="A69" s="9" t="s">
        <v>51</v>
      </c>
      <c r="B69" s="9" t="s">
        <v>224</v>
      </c>
      <c r="C69" s="44" t="s">
        <v>225</v>
      </c>
      <c r="D69" s="44" t="s">
        <v>226</v>
      </c>
      <c r="E69" s="9" t="s">
        <v>63</v>
      </c>
      <c r="F69" s="19"/>
      <c r="G69" s="9" t="s">
        <v>59</v>
      </c>
      <c r="H69" s="10" t="s">
        <v>227</v>
      </c>
      <c r="I69" s="11" t="n">
        <v>4000.0</v>
      </c>
      <c r="J69" s="12"/>
      <c r="K69" s="13" t="s">
        <v>57</v>
      </c>
      <c r="L69" s="12"/>
      <c r="M69" s="13" t="s">
        <v>57</v>
      </c>
      <c r="N69" s="12"/>
      <c r="O69" s="13"/>
      <c r="P69" s="12"/>
      <c r="Q69" s="13" t="s">
        <v>57</v>
      </c>
      <c r="R69" s="12"/>
      <c r="S69" s="13"/>
      <c r="T69" s="12"/>
      <c r="U69" s="13" t="s">
        <v>57</v>
      </c>
      <c r="V69" s="14" t="str">
        <f>"－"</f>
        <v>－</v>
      </c>
      <c r="W69" s="15" t="str">
        <f>"－"</f>
        <v>－</v>
      </c>
      <c r="X69" s="15"/>
      <c r="Y69" s="15" t="str">
        <f>"－"</f>
        <v>－</v>
      </c>
      <c r="Z69" s="15"/>
      <c r="AA69" s="15" t="str">
        <f>"－"</f>
        <v>－</v>
      </c>
      <c r="AB69" s="12"/>
      <c r="AC69" s="16" t="n">
        <f>10</f>
        <v>10.0</v>
      </c>
      <c r="AD69" s="15" t="str">
        <f>"－"</f>
        <v>－</v>
      </c>
    </row>
    <row r="70">
      <c r="A70" s="9" t="s">
        <v>51</v>
      </c>
      <c r="B70" s="9" t="s">
        <v>228</v>
      </c>
      <c r="C70" s="44" t="s">
        <v>229</v>
      </c>
      <c r="D70" s="44" t="s">
        <v>230</v>
      </c>
      <c r="E70" s="9" t="s">
        <v>55</v>
      </c>
      <c r="F70" s="19"/>
      <c r="G70" s="9" t="s">
        <v>51</v>
      </c>
      <c r="H70" s="10" t="s">
        <v>56</v>
      </c>
      <c r="I70" s="11" t="n">
        <v>4200.0</v>
      </c>
      <c r="J70" s="12" t="s">
        <v>231</v>
      </c>
      <c r="K70" s="13" t="s">
        <v>232</v>
      </c>
      <c r="L70" s="12" t="s">
        <v>231</v>
      </c>
      <c r="M70" s="13" t="s">
        <v>232</v>
      </c>
      <c r="N70" s="12"/>
      <c r="O70" s="13"/>
      <c r="P70" s="12" t="s">
        <v>231</v>
      </c>
      <c r="Q70" s="13" t="s">
        <v>232</v>
      </c>
      <c r="R70" s="12"/>
      <c r="S70" s="13"/>
      <c r="T70" s="12" t="s">
        <v>231</v>
      </c>
      <c r="U70" s="13" t="s">
        <v>232</v>
      </c>
      <c r="V70" s="14" t="n">
        <f>8</f>
        <v>8.0</v>
      </c>
      <c r="W70" s="15" t="n">
        <f>1</f>
        <v>1.0</v>
      </c>
      <c r="X70" s="15"/>
      <c r="Y70" s="15" t="n">
        <f>800</f>
        <v>800.0</v>
      </c>
      <c r="Z70" s="15"/>
      <c r="AA70" s="15" t="str">
        <f>"－"</f>
        <v>－</v>
      </c>
      <c r="AB70" s="12" t="s">
        <v>58</v>
      </c>
      <c r="AC70" s="16" t="n">
        <f>1</f>
        <v>1.0</v>
      </c>
      <c r="AD70" s="15" t="n">
        <f>1</f>
        <v>1.0</v>
      </c>
    </row>
    <row r="71">
      <c r="A71" s="9" t="s">
        <v>51</v>
      </c>
      <c r="B71" s="9" t="s">
        <v>228</v>
      </c>
      <c r="C71" s="44" t="s">
        <v>229</v>
      </c>
      <c r="D71" s="44" t="s">
        <v>230</v>
      </c>
      <c r="E71" s="9" t="s">
        <v>63</v>
      </c>
      <c r="F71" s="19"/>
      <c r="G71" s="9" t="s">
        <v>59</v>
      </c>
      <c r="H71" s="10" t="s">
        <v>179</v>
      </c>
      <c r="I71" s="11" t="n">
        <v>4400.0</v>
      </c>
      <c r="J71" s="12"/>
      <c r="K71" s="13" t="s">
        <v>57</v>
      </c>
      <c r="L71" s="12"/>
      <c r="M71" s="13" t="s">
        <v>57</v>
      </c>
      <c r="N71" s="12"/>
      <c r="O71" s="13"/>
      <c r="P71" s="12"/>
      <c r="Q71" s="13" t="s">
        <v>57</v>
      </c>
      <c r="R71" s="12"/>
      <c r="S71" s="13"/>
      <c r="T71" s="12"/>
      <c r="U71" s="13" t="s">
        <v>57</v>
      </c>
      <c r="V71" s="14" t="str">
        <f>"－"</f>
        <v>－</v>
      </c>
      <c r="W71" s="15" t="str">
        <f>"－"</f>
        <v>－</v>
      </c>
      <c r="X71" s="15"/>
      <c r="Y71" s="15" t="str">
        <f>"－"</f>
        <v>－</v>
      </c>
      <c r="Z71" s="15"/>
      <c r="AA71" s="15" t="str">
        <f>"－"</f>
        <v>－</v>
      </c>
      <c r="AB71" s="12"/>
      <c r="AC71" s="16" t="n">
        <f>1</f>
        <v>1.0</v>
      </c>
      <c r="AD71" s="15" t="str">
        <f>"－"</f>
        <v>－</v>
      </c>
    </row>
    <row r="72">
      <c r="A72" s="9" t="s">
        <v>51</v>
      </c>
      <c r="B72" s="9" t="s">
        <v>233</v>
      </c>
      <c r="C72" s="44" t="s">
        <v>234</v>
      </c>
      <c r="D72" s="44" t="s">
        <v>235</v>
      </c>
      <c r="E72" s="9" t="s">
        <v>63</v>
      </c>
      <c r="F72" s="19"/>
      <c r="G72" s="9" t="s">
        <v>51</v>
      </c>
      <c r="H72" s="10" t="s">
        <v>236</v>
      </c>
      <c r="I72" s="11" t="n">
        <v>2200.0</v>
      </c>
      <c r="J72" s="12"/>
      <c r="K72" s="13" t="s">
        <v>57</v>
      </c>
      <c r="L72" s="12"/>
      <c r="M72" s="13" t="s">
        <v>57</v>
      </c>
      <c r="N72" s="12"/>
      <c r="O72" s="13"/>
      <c r="P72" s="12"/>
      <c r="Q72" s="13" t="s">
        <v>57</v>
      </c>
      <c r="R72" s="12"/>
      <c r="S72" s="13"/>
      <c r="T72" s="12"/>
      <c r="U72" s="13" t="s">
        <v>57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 t="s">
        <v>58</v>
      </c>
      <c r="AC72" s="16" t="n">
        <f>10</f>
        <v>10.0</v>
      </c>
      <c r="AD72" s="15" t="str">
        <f>"－"</f>
        <v>－</v>
      </c>
    </row>
    <row r="73">
      <c r="A73" s="9" t="s">
        <v>51</v>
      </c>
      <c r="B73" s="9" t="s">
        <v>237</v>
      </c>
      <c r="C73" s="44" t="s">
        <v>238</v>
      </c>
      <c r="D73" s="44" t="s">
        <v>239</v>
      </c>
      <c r="E73" s="9" t="s">
        <v>63</v>
      </c>
      <c r="F73" s="19"/>
      <c r="G73" s="9" t="s">
        <v>59</v>
      </c>
      <c r="H73" s="10" t="s">
        <v>133</v>
      </c>
      <c r="I73" s="11" t="n">
        <v>1100.0</v>
      </c>
      <c r="J73" s="12"/>
      <c r="K73" s="13" t="s">
        <v>57</v>
      </c>
      <c r="L73" s="12"/>
      <c r="M73" s="13" t="s">
        <v>57</v>
      </c>
      <c r="N73" s="12"/>
      <c r="O73" s="13"/>
      <c r="P73" s="12"/>
      <c r="Q73" s="13" t="s">
        <v>57</v>
      </c>
      <c r="R73" s="12"/>
      <c r="S73" s="13"/>
      <c r="T73" s="12"/>
      <c r="U73" s="13" t="s">
        <v>57</v>
      </c>
      <c r="V73" s="14" t="str">
        <f>"－"</f>
        <v>－</v>
      </c>
      <c r="W73" s="15" t="str">
        <f>"－"</f>
        <v>－</v>
      </c>
      <c r="X73" s="15"/>
      <c r="Y73" s="15" t="str">
        <f>"－"</f>
        <v>－</v>
      </c>
      <c r="Z73" s="15"/>
      <c r="AA73" s="15" t="str">
        <f>"－"</f>
        <v>－</v>
      </c>
      <c r="AB73" s="12"/>
      <c r="AC73" s="16" t="n">
        <f>150</f>
        <v>150.0</v>
      </c>
      <c r="AD73" s="15" t="str">
        <f>"－"</f>
        <v>－</v>
      </c>
    </row>
    <row r="74">
      <c r="A74" s="9" t="s">
        <v>51</v>
      </c>
      <c r="B74" s="9" t="s">
        <v>240</v>
      </c>
      <c r="C74" s="44" t="s">
        <v>241</v>
      </c>
      <c r="D74" s="44" t="s">
        <v>242</v>
      </c>
      <c r="E74" s="9" t="s">
        <v>55</v>
      </c>
      <c r="F74" s="19"/>
      <c r="G74" s="9" t="s">
        <v>86</v>
      </c>
      <c r="H74" s="10" t="s">
        <v>87</v>
      </c>
      <c r="I74" s="11" t="n">
        <v>3200.0</v>
      </c>
      <c r="J74" s="12" t="s">
        <v>92</v>
      </c>
      <c r="K74" s="13" t="s">
        <v>243</v>
      </c>
      <c r="L74" s="12" t="s">
        <v>92</v>
      </c>
      <c r="M74" s="13" t="s">
        <v>243</v>
      </c>
      <c r="N74" s="12"/>
      <c r="O74" s="13"/>
      <c r="P74" s="12" t="s">
        <v>92</v>
      </c>
      <c r="Q74" s="13" t="s">
        <v>243</v>
      </c>
      <c r="R74" s="12"/>
      <c r="S74" s="13"/>
      <c r="T74" s="12" t="s">
        <v>92</v>
      </c>
      <c r="U74" s="13" t="s">
        <v>243</v>
      </c>
      <c r="V74" s="14" t="n">
        <f>0.6</f>
        <v>0.6</v>
      </c>
      <c r="W74" s="15" t="n">
        <f>1</f>
        <v>1.0</v>
      </c>
      <c r="X74" s="15"/>
      <c r="Y74" s="15" t="n">
        <f>60</f>
        <v>60.0</v>
      </c>
      <c r="Z74" s="15"/>
      <c r="AA74" s="15" t="str">
        <f>"－"</f>
        <v>－</v>
      </c>
      <c r="AB74" s="12"/>
      <c r="AC74" s="16" t="n">
        <f>1</f>
        <v>1.0</v>
      </c>
      <c r="AD74" s="15" t="n">
        <f>1</f>
        <v>1.0</v>
      </c>
    </row>
    <row r="75">
      <c r="A75" s="9" t="s">
        <v>51</v>
      </c>
      <c r="B75" s="9" t="s">
        <v>244</v>
      </c>
      <c r="C75" s="44" t="s">
        <v>245</v>
      </c>
      <c r="D75" s="44" t="s">
        <v>246</v>
      </c>
      <c r="E75" s="9" t="s">
        <v>63</v>
      </c>
      <c r="F75" s="19"/>
      <c r="G75" s="9" t="s">
        <v>51</v>
      </c>
      <c r="H75" s="10" t="s">
        <v>56</v>
      </c>
      <c r="I75" s="11" t="n">
        <v>2800.0</v>
      </c>
      <c r="J75" s="12"/>
      <c r="K75" s="13" t="s">
        <v>57</v>
      </c>
      <c r="L75" s="12"/>
      <c r="M75" s="13" t="s">
        <v>57</v>
      </c>
      <c r="N75" s="12"/>
      <c r="O75" s="13"/>
      <c r="P75" s="12"/>
      <c r="Q75" s="13" t="s">
        <v>57</v>
      </c>
      <c r="R75" s="12"/>
      <c r="S75" s="13"/>
      <c r="T75" s="12"/>
      <c r="U75" s="13" t="s">
        <v>57</v>
      </c>
      <c r="V75" s="14" t="str">
        <f>"－"</f>
        <v>－</v>
      </c>
      <c r="W75" s="15" t="str">
        <f>"－"</f>
        <v>－</v>
      </c>
      <c r="X75" s="15"/>
      <c r="Y75" s="15" t="str">
        <f>"－"</f>
        <v>－</v>
      </c>
      <c r="Z75" s="15"/>
      <c r="AA75" s="15" t="n">
        <f>1</f>
        <v>1.0</v>
      </c>
      <c r="AB75" s="12" t="s">
        <v>58</v>
      </c>
      <c r="AC75" s="16" t="str">
        <f>"－"</f>
        <v>－</v>
      </c>
      <c r="AD75" s="15" t="str">
        <f>"－"</f>
        <v>－</v>
      </c>
    </row>
    <row r="76">
      <c r="A76" s="9" t="s">
        <v>51</v>
      </c>
      <c r="B76" s="9" t="s">
        <v>247</v>
      </c>
      <c r="C76" s="44" t="s">
        <v>248</v>
      </c>
      <c r="D76" s="44" t="s">
        <v>249</v>
      </c>
      <c r="E76" s="9" t="s">
        <v>55</v>
      </c>
      <c r="F76" s="19"/>
      <c r="G76" s="9" t="s">
        <v>51</v>
      </c>
      <c r="H76" s="10" t="s">
        <v>56</v>
      </c>
      <c r="I76" s="11" t="n">
        <v>3800.0</v>
      </c>
      <c r="J76" s="12"/>
      <c r="K76" s="13" t="s">
        <v>57</v>
      </c>
      <c r="L76" s="12"/>
      <c r="M76" s="13" t="s">
        <v>57</v>
      </c>
      <c r="N76" s="12"/>
      <c r="O76" s="13"/>
      <c r="P76" s="12"/>
      <c r="Q76" s="13" t="s">
        <v>57</v>
      </c>
      <c r="R76" s="12"/>
      <c r="S76" s="13"/>
      <c r="T76" s="12"/>
      <c r="U76" s="13" t="s">
        <v>57</v>
      </c>
      <c r="V76" s="14" t="str">
        <f>"－"</f>
        <v>－</v>
      </c>
      <c r="W76" s="15" t="str">
        <f>"－"</f>
        <v>－</v>
      </c>
      <c r="X76" s="15"/>
      <c r="Y76" s="15" t="str">
        <f>"－"</f>
        <v>－</v>
      </c>
      <c r="Z76" s="15"/>
      <c r="AA76" s="15" t="str">
        <f>"－"</f>
        <v>－</v>
      </c>
      <c r="AB76" s="12" t="s">
        <v>58</v>
      </c>
      <c r="AC76" s="16" t="n">
        <f>1625</f>
        <v>1625.0</v>
      </c>
      <c r="AD76" s="15" t="str">
        <f>"－"</f>
        <v>－</v>
      </c>
    </row>
    <row r="77">
      <c r="A77" s="9" t="s">
        <v>51</v>
      </c>
      <c r="B77" s="9" t="s">
        <v>247</v>
      </c>
      <c r="C77" s="44" t="s">
        <v>248</v>
      </c>
      <c r="D77" s="44" t="s">
        <v>249</v>
      </c>
      <c r="E77" s="9" t="s">
        <v>55</v>
      </c>
      <c r="F77" s="19"/>
      <c r="G77" s="9" t="s">
        <v>59</v>
      </c>
      <c r="H77" s="10" t="s">
        <v>60</v>
      </c>
      <c r="I77" s="11" t="n">
        <v>3800.0</v>
      </c>
      <c r="J77" s="12"/>
      <c r="K77" s="13" t="s">
        <v>57</v>
      </c>
      <c r="L77" s="12"/>
      <c r="M77" s="13" t="s">
        <v>57</v>
      </c>
      <c r="N77" s="12"/>
      <c r="O77" s="13"/>
      <c r="P77" s="12"/>
      <c r="Q77" s="13" t="s">
        <v>57</v>
      </c>
      <c r="R77" s="12"/>
      <c r="S77" s="13"/>
      <c r="T77" s="12"/>
      <c r="U77" s="13" t="s">
        <v>57</v>
      </c>
      <c r="V77" s="14" t="str">
        <f>"－"</f>
        <v>－</v>
      </c>
      <c r="W77" s="15" t="str">
        <f>"－"</f>
        <v>－</v>
      </c>
      <c r="X77" s="15"/>
      <c r="Y77" s="15" t="str">
        <f>"－"</f>
        <v>－</v>
      </c>
      <c r="Z77" s="15"/>
      <c r="AA77" s="15" t="str">
        <f>"－"</f>
        <v>－</v>
      </c>
      <c r="AB77" s="12"/>
      <c r="AC77" s="16" t="n">
        <f>69</f>
        <v>69.0</v>
      </c>
      <c r="AD77" s="15" t="str">
        <f>"－"</f>
        <v>－</v>
      </c>
    </row>
    <row r="78">
      <c r="A78" s="9" t="s">
        <v>51</v>
      </c>
      <c r="B78" s="9" t="s">
        <v>247</v>
      </c>
      <c r="C78" s="44" t="s">
        <v>248</v>
      </c>
      <c r="D78" s="44" t="s">
        <v>249</v>
      </c>
      <c r="E78" s="9" t="s">
        <v>55</v>
      </c>
      <c r="F78" s="19"/>
      <c r="G78" s="9" t="s">
        <v>86</v>
      </c>
      <c r="H78" s="10" t="s">
        <v>87</v>
      </c>
      <c r="I78" s="11" t="n">
        <v>3800.0</v>
      </c>
      <c r="J78" s="12"/>
      <c r="K78" s="13" t="s">
        <v>57</v>
      </c>
      <c r="L78" s="12"/>
      <c r="M78" s="13" t="s">
        <v>57</v>
      </c>
      <c r="N78" s="12" t="s">
        <v>88</v>
      </c>
      <c r="O78" s="13" t="s">
        <v>250</v>
      </c>
      <c r="P78" s="12"/>
      <c r="Q78" s="13" t="s">
        <v>57</v>
      </c>
      <c r="R78" s="12" t="s">
        <v>84</v>
      </c>
      <c r="S78" s="13" t="s">
        <v>251</v>
      </c>
      <c r="T78" s="12"/>
      <c r="U78" s="13" t="s">
        <v>57</v>
      </c>
      <c r="V78" s="14" t="str">
        <f>"－"</f>
        <v>－</v>
      </c>
      <c r="W78" s="15" t="n">
        <f>2465</f>
        <v>2465.0</v>
      </c>
      <c r="X78" s="15" t="n">
        <v>2465.0</v>
      </c>
      <c r="Y78" s="15" t="n">
        <f>24162100</f>
        <v>2.41621E7</v>
      </c>
      <c r="Z78" s="15" t="n">
        <v>2.41621E7</v>
      </c>
      <c r="AA78" s="15" t="str">
        <f>"－"</f>
        <v>－</v>
      </c>
      <c r="AB78" s="12"/>
      <c r="AC78" s="16" t="n">
        <f>2465</f>
        <v>2465.0</v>
      </c>
      <c r="AD78" s="15" t="str">
        <f>"－"</f>
        <v>－</v>
      </c>
    </row>
    <row r="79">
      <c r="A79" s="9" t="s">
        <v>51</v>
      </c>
      <c r="B79" s="9" t="s">
        <v>247</v>
      </c>
      <c r="C79" s="44" t="s">
        <v>248</v>
      </c>
      <c r="D79" s="44" t="s">
        <v>249</v>
      </c>
      <c r="E79" s="9" t="s">
        <v>63</v>
      </c>
      <c r="F79" s="19"/>
      <c r="G79" s="9" t="s">
        <v>51</v>
      </c>
      <c r="H79" s="10" t="s">
        <v>56</v>
      </c>
      <c r="I79" s="11" t="n">
        <v>3800.0</v>
      </c>
      <c r="J79" s="12" t="s">
        <v>102</v>
      </c>
      <c r="K79" s="13" t="s">
        <v>252</v>
      </c>
      <c r="L79" s="12" t="s">
        <v>102</v>
      </c>
      <c r="M79" s="13" t="s">
        <v>252</v>
      </c>
      <c r="N79" s="12"/>
      <c r="O79" s="13"/>
      <c r="P79" s="12" t="s">
        <v>102</v>
      </c>
      <c r="Q79" s="13" t="s">
        <v>252</v>
      </c>
      <c r="R79" s="12"/>
      <c r="S79" s="13"/>
      <c r="T79" s="12" t="s">
        <v>102</v>
      </c>
      <c r="U79" s="13" t="s">
        <v>252</v>
      </c>
      <c r="V79" s="14" t="n">
        <f>61</f>
        <v>61.0</v>
      </c>
      <c r="W79" s="15" t="n">
        <f>1</f>
        <v>1.0</v>
      </c>
      <c r="X79" s="15"/>
      <c r="Y79" s="15" t="n">
        <f>6100</f>
        <v>6100.0</v>
      </c>
      <c r="Z79" s="15"/>
      <c r="AA79" s="15" t="n">
        <f>1</f>
        <v>1.0</v>
      </c>
      <c r="AB79" s="12" t="s">
        <v>58</v>
      </c>
      <c r="AC79" s="16" t="str">
        <f>"－"</f>
        <v>－</v>
      </c>
      <c r="AD79" s="15" t="n">
        <f>1</f>
        <v>1.0</v>
      </c>
    </row>
    <row r="80">
      <c r="A80" s="9" t="s">
        <v>51</v>
      </c>
      <c r="B80" s="9" t="s">
        <v>253</v>
      </c>
      <c r="C80" s="44" t="s">
        <v>254</v>
      </c>
      <c r="D80" s="44" t="s">
        <v>255</v>
      </c>
      <c r="E80" s="9" t="s">
        <v>55</v>
      </c>
      <c r="F80" s="19"/>
      <c r="G80" s="9" t="s">
        <v>51</v>
      </c>
      <c r="H80" s="10" t="s">
        <v>56</v>
      </c>
      <c r="I80" s="11" t="n">
        <v>4000.0</v>
      </c>
      <c r="J80" s="12" t="s">
        <v>256</v>
      </c>
      <c r="K80" s="13" t="s">
        <v>257</v>
      </c>
      <c r="L80" s="12" t="s">
        <v>256</v>
      </c>
      <c r="M80" s="13" t="s">
        <v>257</v>
      </c>
      <c r="N80" s="12"/>
      <c r="O80" s="13"/>
      <c r="P80" s="12" t="s">
        <v>256</v>
      </c>
      <c r="Q80" s="13" t="s">
        <v>257</v>
      </c>
      <c r="R80" s="12"/>
      <c r="S80" s="13"/>
      <c r="T80" s="12" t="s">
        <v>256</v>
      </c>
      <c r="U80" s="13" t="s">
        <v>257</v>
      </c>
      <c r="V80" s="14" t="n">
        <f>30</f>
        <v>30.0</v>
      </c>
      <c r="W80" s="15" t="n">
        <f>2</f>
        <v>2.0</v>
      </c>
      <c r="X80" s="15"/>
      <c r="Y80" s="15" t="n">
        <f>6000</f>
        <v>6000.0</v>
      </c>
      <c r="Z80" s="15"/>
      <c r="AA80" s="15" t="n">
        <f>2</f>
        <v>2.0</v>
      </c>
      <c r="AB80" s="12" t="s">
        <v>58</v>
      </c>
      <c r="AC80" s="16" t="str">
        <f>"－"</f>
        <v>－</v>
      </c>
      <c r="AD80" s="15" t="n">
        <f>1</f>
        <v>1.0</v>
      </c>
    </row>
    <row r="81">
      <c r="A81" s="9" t="s">
        <v>51</v>
      </c>
      <c r="B81" s="9" t="s">
        <v>253</v>
      </c>
      <c r="C81" s="44" t="s">
        <v>254</v>
      </c>
      <c r="D81" s="44" t="s">
        <v>255</v>
      </c>
      <c r="E81" s="9" t="s">
        <v>55</v>
      </c>
      <c r="F81" s="19"/>
      <c r="G81" s="9" t="s">
        <v>59</v>
      </c>
      <c r="H81" s="10" t="s">
        <v>60</v>
      </c>
      <c r="I81" s="11" t="n">
        <v>4000.0</v>
      </c>
      <c r="J81" s="12" t="s">
        <v>97</v>
      </c>
      <c r="K81" s="13" t="s">
        <v>258</v>
      </c>
      <c r="L81" s="12" t="s">
        <v>97</v>
      </c>
      <c r="M81" s="13" t="s">
        <v>258</v>
      </c>
      <c r="N81" s="12"/>
      <c r="O81" s="13"/>
      <c r="P81" s="12" t="s">
        <v>97</v>
      </c>
      <c r="Q81" s="13" t="s">
        <v>258</v>
      </c>
      <c r="R81" s="12"/>
      <c r="S81" s="13"/>
      <c r="T81" s="12" t="s">
        <v>97</v>
      </c>
      <c r="U81" s="13" t="s">
        <v>258</v>
      </c>
      <c r="V81" s="14" t="n">
        <f>74</f>
        <v>74.0</v>
      </c>
      <c r="W81" s="15" t="n">
        <f>1</f>
        <v>1.0</v>
      </c>
      <c r="X81" s="15"/>
      <c r="Y81" s="15" t="n">
        <f>7400</f>
        <v>7400.0</v>
      </c>
      <c r="Z81" s="15"/>
      <c r="AA81" s="15" t="str">
        <f>"－"</f>
        <v>－</v>
      </c>
      <c r="AB81" s="12"/>
      <c r="AC81" s="16" t="n">
        <f>1</f>
        <v>1.0</v>
      </c>
      <c r="AD81" s="15" t="n">
        <f>1</f>
        <v>1.0</v>
      </c>
    </row>
    <row r="82">
      <c r="A82" s="9" t="s">
        <v>51</v>
      </c>
      <c r="B82" s="9" t="s">
        <v>253</v>
      </c>
      <c r="C82" s="44" t="s">
        <v>254</v>
      </c>
      <c r="D82" s="44" t="s">
        <v>255</v>
      </c>
      <c r="E82" s="9" t="s">
        <v>63</v>
      </c>
      <c r="F82" s="19"/>
      <c r="G82" s="9" t="s">
        <v>51</v>
      </c>
      <c r="H82" s="10" t="s">
        <v>56</v>
      </c>
      <c r="I82" s="11" t="n">
        <v>4000.0</v>
      </c>
      <c r="J82" s="12"/>
      <c r="K82" s="13" t="s">
        <v>57</v>
      </c>
      <c r="L82" s="12"/>
      <c r="M82" s="13" t="s">
        <v>57</v>
      </c>
      <c r="N82" s="12"/>
      <c r="O82" s="13"/>
      <c r="P82" s="12"/>
      <c r="Q82" s="13" t="s">
        <v>57</v>
      </c>
      <c r="R82" s="12"/>
      <c r="S82" s="13"/>
      <c r="T82" s="12"/>
      <c r="U82" s="13" t="s">
        <v>57</v>
      </c>
      <c r="V82" s="14" t="str">
        <f>"－"</f>
        <v>－</v>
      </c>
      <c r="W82" s="15" t="str">
        <f>"－"</f>
        <v>－</v>
      </c>
      <c r="X82" s="15"/>
      <c r="Y82" s="15" t="str">
        <f>"－"</f>
        <v>－</v>
      </c>
      <c r="Z82" s="15"/>
      <c r="AA82" s="15" t="str">
        <f>"－"</f>
        <v>－</v>
      </c>
      <c r="AB82" s="12" t="s">
        <v>58</v>
      </c>
      <c r="AC82" s="16" t="n">
        <f>1</f>
        <v>1.0</v>
      </c>
      <c r="AD82" s="15" t="str">
        <f>"－"</f>
        <v>－</v>
      </c>
    </row>
    <row r="83">
      <c r="A83" s="9" t="s">
        <v>51</v>
      </c>
      <c r="B83" s="9" t="s">
        <v>259</v>
      </c>
      <c r="C83" s="44" t="s">
        <v>260</v>
      </c>
      <c r="D83" s="44" t="s">
        <v>261</v>
      </c>
      <c r="E83" s="9" t="s">
        <v>55</v>
      </c>
      <c r="F83" s="19"/>
      <c r="G83" s="9" t="s">
        <v>51</v>
      </c>
      <c r="H83" s="10" t="s">
        <v>56</v>
      </c>
      <c r="I83" s="11" t="n">
        <v>7500.0</v>
      </c>
      <c r="J83" s="12"/>
      <c r="K83" s="13" t="s">
        <v>57</v>
      </c>
      <c r="L83" s="12"/>
      <c r="M83" s="13" t="s">
        <v>57</v>
      </c>
      <c r="N83" s="12"/>
      <c r="O83" s="13"/>
      <c r="P83" s="12"/>
      <c r="Q83" s="13" t="s">
        <v>57</v>
      </c>
      <c r="R83" s="12"/>
      <c r="S83" s="13"/>
      <c r="T83" s="12"/>
      <c r="U83" s="13" t="s">
        <v>57</v>
      </c>
      <c r="V83" s="14" t="str">
        <f>"－"</f>
        <v>－</v>
      </c>
      <c r="W83" s="15" t="str">
        <f>"－"</f>
        <v>－</v>
      </c>
      <c r="X83" s="15"/>
      <c r="Y83" s="15" t="str">
        <f>"－"</f>
        <v>－</v>
      </c>
      <c r="Z83" s="15"/>
      <c r="AA83" s="15" t="str">
        <f>"－"</f>
        <v>－</v>
      </c>
      <c r="AB83" s="12" t="s">
        <v>58</v>
      </c>
      <c r="AC83" s="16" t="n">
        <f>454</f>
        <v>454.0</v>
      </c>
      <c r="AD83" s="15" t="str">
        <f>"－"</f>
        <v>－</v>
      </c>
    </row>
    <row r="84">
      <c r="A84" s="9" t="s">
        <v>51</v>
      </c>
      <c r="B84" s="9" t="s">
        <v>259</v>
      </c>
      <c r="C84" s="44" t="s">
        <v>260</v>
      </c>
      <c r="D84" s="44" t="s">
        <v>261</v>
      </c>
      <c r="E84" s="9" t="s">
        <v>55</v>
      </c>
      <c r="F84" s="19"/>
      <c r="G84" s="9" t="s">
        <v>59</v>
      </c>
      <c r="H84" s="10" t="s">
        <v>60</v>
      </c>
      <c r="I84" s="11" t="n">
        <v>7500.0</v>
      </c>
      <c r="J84" s="12"/>
      <c r="K84" s="13" t="s">
        <v>57</v>
      </c>
      <c r="L84" s="12"/>
      <c r="M84" s="13" t="s">
        <v>57</v>
      </c>
      <c r="N84" s="12"/>
      <c r="O84" s="13"/>
      <c r="P84" s="12"/>
      <c r="Q84" s="13" t="s">
        <v>57</v>
      </c>
      <c r="R84" s="12"/>
      <c r="S84" s="13"/>
      <c r="T84" s="12"/>
      <c r="U84" s="13" t="s">
        <v>57</v>
      </c>
      <c r="V84" s="14" t="str">
        <f>"－"</f>
        <v>－</v>
      </c>
      <c r="W84" s="15" t="str">
        <f>"－"</f>
        <v>－</v>
      </c>
      <c r="X84" s="15"/>
      <c r="Y84" s="15" t="str">
        <f>"－"</f>
        <v>－</v>
      </c>
      <c r="Z84" s="15"/>
      <c r="AA84" s="15" t="str">
        <f>"－"</f>
        <v>－</v>
      </c>
      <c r="AB84" s="12"/>
      <c r="AC84" s="16" t="n">
        <f>889</f>
        <v>889.0</v>
      </c>
      <c r="AD84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