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<sst xmlns="http://schemas.openxmlformats.org/spreadsheetml/2006/main" count="173" uniqueCount="61">
  <si>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</si>
  <si>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</si>
  <si>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</si>
  <si>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</si>
  <si>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</si>
  <si>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</si>
  <si>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</si>
  <si>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</si>
  <si>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</si>
  <si>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</si>
  <si>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</si>
  <si>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</si>
  <si>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</si>
  <si>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</si>
  <si>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</si>
  <si>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</si>
  <si>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</si>
  <si>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</si>
  <si>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</si>
  <si>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</si>
  <si>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</si>
  <si>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</si>
  <si>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</si>
  <si>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</si>
  <si>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</si>
  <si>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</si>
  <si>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1.1</t>
  </si>
  <si>
    <t>長期国債先物オプション</t>
  </si>
  <si>
    <t>Options on 10-year JGB Futures</t>
  </si>
  <si>
    <t>2</t>
  </si>
  <si>
    <t>3</t>
  </si>
  <si>
    <t>4</t>
  </si>
  <si>
    <t>5</t>
  </si>
  <si>
    <t>6</t>
  </si>
  <si>
    <t>●</t>
  </si>
  <si>
    <t>7</t>
  </si>
  <si>
    <t>◎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</si>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</sst>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topLeftCell="W1" xSplit="44865"/>
      <selection activeCell="W1" pane="topRight" sqref="W1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/>
      <c r="F10" s="24"/>
      <c r="G10" s="26"/>
      <c r="H10" s="25"/>
      <c r="I10" s="26"/>
      <c r="J10" s="23"/>
      <c r="K10" s="26"/>
      <c r="L10" s="24"/>
      <c r="M10" s="26"/>
      <c r="N10" s="25"/>
      <c r="O10" s="26"/>
      <c r="P10" s="27"/>
      <c r="Q10" s="28"/>
      <c r="R10" s="29"/>
      <c r="S10" s="23"/>
      <c r="T10" s="26"/>
      <c r="U10" s="24"/>
      <c r="V10" s="26"/>
      <c r="W10" s="25"/>
      <c r="X10" s="26"/>
      <c r="Y10" s="23"/>
      <c r="Z10" s="26"/>
      <c r="AA10" s="24"/>
      <c r="AB10" s="26"/>
      <c r="AC10" s="25"/>
      <c r="AD10" s="26"/>
    </row>
    <row r="11">
      <c r="A11" s="21" t="s">
        <v>29</v>
      </c>
      <c r="B11" s="22" t="s">
        <v>27</v>
      </c>
      <c r="C11" s="22" t="s">
        <v>28</v>
      </c>
      <c r="D11" s="23"/>
      <c r="E11" s="26"/>
      <c r="F11" s="24"/>
      <c r="G11" s="26"/>
      <c r="H11" s="25"/>
      <c r="I11" s="26"/>
      <c r="J11" s="23"/>
      <c r="K11" s="26"/>
      <c r="L11" s="24"/>
      <c r="M11" s="26"/>
      <c r="N11" s="25"/>
      <c r="O11" s="26"/>
      <c r="P11" s="27"/>
      <c r="Q11" s="28"/>
      <c r="R11" s="29"/>
      <c r="S11" s="23"/>
      <c r="T11" s="26"/>
      <c r="U11" s="24"/>
      <c r="V11" s="26"/>
      <c r="W11" s="25"/>
      <c r="X11" s="26"/>
      <c r="Y11" s="23"/>
      <c r="Z11" s="26"/>
      <c r="AA11" s="24"/>
      <c r="AB11" s="26"/>
      <c r="AC11" s="25"/>
      <c r="AD11" s="26"/>
    </row>
    <row r="12">
      <c r="A12" s="21" t="s">
        <v>30</v>
      </c>
      <c r="B12" s="22" t="s">
        <v>27</v>
      </c>
      <c r="C12" s="22" t="s">
        <v>28</v>
      </c>
      <c r="D12" s="23"/>
      <c r="E12" s="26"/>
      <c r="F12" s="24"/>
      <c r="G12" s="26"/>
      <c r="H12" s="25"/>
      <c r="I12" s="26"/>
      <c r="J12" s="23"/>
      <c r="K12" s="26"/>
      <c r="L12" s="24"/>
      <c r="M12" s="26"/>
      <c r="N12" s="25"/>
      <c r="O12" s="26"/>
      <c r="P12" s="27"/>
      <c r="Q12" s="28"/>
      <c r="R12" s="29"/>
      <c r="S12" s="23"/>
      <c r="T12" s="26"/>
      <c r="U12" s="24"/>
      <c r="V12" s="26"/>
      <c r="W12" s="25"/>
      <c r="X12" s="26"/>
      <c r="Y12" s="23"/>
      <c r="Z12" s="26"/>
      <c r="AA12" s="24"/>
      <c r="AB12" s="26"/>
      <c r="AC12" s="25"/>
      <c r="AD12" s="26"/>
    </row>
    <row r="13">
      <c r="A13" s="21" t="s">
        <v>31</v>
      </c>
      <c r="B13" s="22" t="s">
        <v>27</v>
      </c>
      <c r="C13" s="22" t="s">
        <v>28</v>
      </c>
      <c r="D13" s="23"/>
      <c r="E13" s="26"/>
      <c r="F13" s="24"/>
      <c r="G13" s="26"/>
      <c r="H13" s="25"/>
      <c r="I13" s="26"/>
      <c r="J13" s="23"/>
      <c r="K13" s="26"/>
      <c r="L13" s="24"/>
      <c r="M13" s="26"/>
      <c r="N13" s="25"/>
      <c r="O13" s="26"/>
      <c r="P13" s="27"/>
      <c r="Q13" s="28"/>
      <c r="R13" s="29"/>
      <c r="S13" s="23"/>
      <c r="T13" s="26"/>
      <c r="U13" s="24"/>
      <c r="V13" s="26"/>
      <c r="W13" s="25"/>
      <c r="X13" s="26"/>
      <c r="Y13" s="23"/>
      <c r="Z13" s="26"/>
      <c r="AA13" s="24"/>
      <c r="AB13" s="26"/>
      <c r="AC13" s="25"/>
      <c r="AD13" s="26"/>
    </row>
    <row r="14">
      <c r="A14" s="21" t="s">
        <v>32</v>
      </c>
      <c r="B14" s="22" t="s">
        <v>27</v>
      </c>
      <c r="C14" s="22" t="s">
        <v>28</v>
      </c>
      <c r="D14" s="23"/>
      <c r="E14" s="26"/>
      <c r="F14" s="24"/>
      <c r="G14" s="26"/>
      <c r="H14" s="25"/>
      <c r="I14" s="26"/>
      <c r="J14" s="23"/>
      <c r="K14" s="26"/>
      <c r="L14" s="24"/>
      <c r="M14" s="26"/>
      <c r="N14" s="25"/>
      <c r="O14" s="26"/>
      <c r="P14" s="27"/>
      <c r="Q14" s="28"/>
      <c r="R14" s="29"/>
      <c r="S14" s="23"/>
      <c r="T14" s="26"/>
      <c r="U14" s="24"/>
      <c r="V14" s="26"/>
      <c r="W14" s="25"/>
      <c r="X14" s="26"/>
      <c r="Y14" s="23"/>
      <c r="Z14" s="26"/>
      <c r="AA14" s="24"/>
      <c r="AB14" s="26"/>
      <c r="AC14" s="25"/>
      <c r="AD14" s="26"/>
    </row>
    <row r="15">
      <c r="A15" s="21" t="s">
        <v>33</v>
      </c>
      <c r="B15" s="22" t="s">
        <v>27</v>
      </c>
      <c r="C15" s="22" t="s">
        <v>28</v>
      </c>
      <c r="D15" s="23"/>
      <c r="E15" s="26" t="n">
        <f>1852</f>
        <v>1852.0</v>
      </c>
      <c r="F15" s="24"/>
      <c r="G15" s="26" t="n">
        <f>2163</f>
        <v>2163.0</v>
      </c>
      <c r="H15" s="25"/>
      <c r="I15" s="26" t="n">
        <f>4015</f>
        <v>4015.0</v>
      </c>
      <c r="J15" s="23"/>
      <c r="K15" s="26" t="n">
        <f>287365000</f>
        <v>2.87365E8</v>
      </c>
      <c r="L15" s="24"/>
      <c r="M15" s="26" t="n">
        <f>421770000</f>
        <v>4.2177E8</v>
      </c>
      <c r="N15" s="25"/>
      <c r="O15" s="26" t="n">
        <f>709135000</f>
        <v>7.09135E8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n">
        <f>803</f>
        <v>803.0</v>
      </c>
      <c r="U15" s="24"/>
      <c r="V15" s="26" t="n">
        <f>633</f>
        <v>633.0</v>
      </c>
      <c r="W15" s="25"/>
      <c r="X15" s="26" t="n">
        <f>1436</f>
        <v>1436.0</v>
      </c>
      <c r="Y15" s="23"/>
      <c r="Z15" s="26" t="n">
        <f>2693</f>
        <v>2693.0</v>
      </c>
      <c r="AA15" s="24" t="s">
        <v>34</v>
      </c>
      <c r="AB15" s="26" t="n">
        <f>3267</f>
        <v>3267.0</v>
      </c>
      <c r="AC15" s="25" t="s">
        <v>34</v>
      </c>
      <c r="AD15" s="26" t="n">
        <f>5960</f>
        <v>5960.0</v>
      </c>
    </row>
    <row r="16">
      <c r="A16" s="21" t="s">
        <v>35</v>
      </c>
      <c r="B16" s="22" t="s">
        <v>27</v>
      </c>
      <c r="C16" s="22" t="s">
        <v>28</v>
      </c>
      <c r="D16" s="23" t="s">
        <v>36</v>
      </c>
      <c r="E16" s="26" t="n">
        <f>2963</f>
        <v>2963.0</v>
      </c>
      <c r="F16" s="24"/>
      <c r="G16" s="26" t="n">
        <f>3391</f>
        <v>3391.0</v>
      </c>
      <c r="H16" s="25"/>
      <c r="I16" s="26" t="n">
        <f>6354</f>
        <v>6354.0</v>
      </c>
      <c r="J16" s="23" t="s">
        <v>36</v>
      </c>
      <c r="K16" s="26" t="n">
        <f>602625000</f>
        <v>6.02625E8</v>
      </c>
      <c r="L16" s="24"/>
      <c r="M16" s="26" t="n">
        <f>477177500</f>
        <v>4.771775E8</v>
      </c>
      <c r="N16" s="25" t="s">
        <v>36</v>
      </c>
      <c r="O16" s="26" t="n">
        <f>1079802500</f>
        <v>1.0798025E9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 t="s">
        <v>36</v>
      </c>
      <c r="T16" s="26" t="n">
        <f>1063</f>
        <v>1063.0</v>
      </c>
      <c r="U16" s="24"/>
      <c r="V16" s="26" t="n">
        <f>848</f>
        <v>848.0</v>
      </c>
      <c r="W16" s="25" t="s">
        <v>36</v>
      </c>
      <c r="X16" s="26" t="n">
        <f>1911</f>
        <v>1911.0</v>
      </c>
      <c r="Y16" s="23"/>
      <c r="Z16" s="26" t="n">
        <f>4035</f>
        <v>4035.0</v>
      </c>
      <c r="AA16" s="24"/>
      <c r="AB16" s="26" t="n">
        <f>4731</f>
        <v>4731.0</v>
      </c>
      <c r="AC16" s="25"/>
      <c r="AD16" s="26" t="n">
        <f>8766</f>
        <v>8766.0</v>
      </c>
    </row>
    <row r="17">
      <c r="A17" s="21" t="s">
        <v>37</v>
      </c>
      <c r="B17" s="22" t="s">
        <v>27</v>
      </c>
      <c r="C17" s="22" t="s">
        <v>28</v>
      </c>
      <c r="D17" s="23"/>
      <c r="E17" s="26" t="n">
        <f>1751</f>
        <v>1751.0</v>
      </c>
      <c r="F17" s="24"/>
      <c r="G17" s="26" t="n">
        <f>2809</f>
        <v>2809.0</v>
      </c>
      <c r="H17" s="25"/>
      <c r="I17" s="26" t="n">
        <f>4560</f>
        <v>4560.0</v>
      </c>
      <c r="J17" s="23"/>
      <c r="K17" s="26" t="n">
        <f>314700000</f>
        <v>3.147E8</v>
      </c>
      <c r="L17" s="24"/>
      <c r="M17" s="26" t="n">
        <f>424270000</f>
        <v>4.2427E8</v>
      </c>
      <c r="N17" s="25"/>
      <c r="O17" s="26" t="n">
        <f>738970000</f>
        <v>7.3897E8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n">
        <f>158</f>
        <v>158.0</v>
      </c>
      <c r="U17" s="24"/>
      <c r="V17" s="26" t="n">
        <f>280</f>
        <v>280.0</v>
      </c>
      <c r="W17" s="25"/>
      <c r="X17" s="26" t="n">
        <f>438</f>
        <v>438.0</v>
      </c>
      <c r="Y17" s="23"/>
      <c r="Z17" s="26" t="n">
        <f>4782</f>
        <v>4782.0</v>
      </c>
      <c r="AA17" s="24"/>
      <c r="AB17" s="26" t="n">
        <f>5729</f>
        <v>5729.0</v>
      </c>
      <c r="AC17" s="25"/>
      <c r="AD17" s="26" t="n">
        <f>10511</f>
        <v>10511.0</v>
      </c>
    </row>
    <row r="18">
      <c r="A18" s="21" t="s">
        <v>38</v>
      </c>
      <c r="B18" s="22" t="s">
        <v>27</v>
      </c>
      <c r="C18" s="22" t="s">
        <v>28</v>
      </c>
      <c r="D18" s="23"/>
      <c r="E18" s="26" t="n">
        <f>1095</f>
        <v>1095.0</v>
      </c>
      <c r="F18" s="24"/>
      <c r="G18" s="26" t="n">
        <f>2021</f>
        <v>2021.0</v>
      </c>
      <c r="H18" s="25"/>
      <c r="I18" s="26" t="n">
        <f>3116</f>
        <v>3116.0</v>
      </c>
      <c r="J18" s="23"/>
      <c r="K18" s="26" t="n">
        <f>180892500</f>
        <v>1.808925E8</v>
      </c>
      <c r="L18" s="24"/>
      <c r="M18" s="26" t="n">
        <f>258325000</f>
        <v>2.58325E8</v>
      </c>
      <c r="N18" s="25"/>
      <c r="O18" s="26" t="n">
        <f>439217500</f>
        <v>4.392175E8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n">
        <f>409</f>
        <v>409.0</v>
      </c>
      <c r="U18" s="24"/>
      <c r="V18" s="26" t="n">
        <f>1132</f>
        <v>1132.0</v>
      </c>
      <c r="W18" s="25"/>
      <c r="X18" s="26" t="n">
        <f>1541</f>
        <v>1541.0</v>
      </c>
      <c r="Y18" s="23"/>
      <c r="Z18" s="26" t="n">
        <f>5302</f>
        <v>5302.0</v>
      </c>
      <c r="AA18" s="24"/>
      <c r="AB18" s="26" t="n">
        <f>6408</f>
        <v>6408.0</v>
      </c>
      <c r="AC18" s="25"/>
      <c r="AD18" s="26" t="n">
        <f>11710</f>
        <v>11710.0</v>
      </c>
    </row>
    <row r="19">
      <c r="A19" s="21" t="s">
        <v>39</v>
      </c>
      <c r="B19" s="22" t="s">
        <v>27</v>
      </c>
      <c r="C19" s="22" t="s">
        <v>28</v>
      </c>
      <c r="D19" s="23"/>
      <c r="E19" s="26" t="n">
        <f>790</f>
        <v>790.0</v>
      </c>
      <c r="F19" s="24"/>
      <c r="G19" s="26" t="n">
        <f>966</f>
        <v>966.0</v>
      </c>
      <c r="H19" s="25"/>
      <c r="I19" s="26" t="n">
        <f>1756</f>
        <v>1756.0</v>
      </c>
      <c r="J19" s="23"/>
      <c r="K19" s="26" t="n">
        <f>137970000</f>
        <v>1.3797E8</v>
      </c>
      <c r="L19" s="24"/>
      <c r="M19" s="26" t="n">
        <f>108700000</f>
        <v>1.087E8</v>
      </c>
      <c r="N19" s="25"/>
      <c r="O19" s="26" t="n">
        <f>246670000</f>
        <v>2.4667E8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n">
        <f>80</f>
        <v>80.0</v>
      </c>
      <c r="U19" s="24"/>
      <c r="V19" s="26" t="n">
        <f>350</f>
        <v>350.0</v>
      </c>
      <c r="W19" s="25"/>
      <c r="X19" s="26" t="n">
        <f>430</f>
        <v>430.0</v>
      </c>
      <c r="Y19" s="23"/>
      <c r="Z19" s="26" t="n">
        <f>5306</f>
        <v>5306.0</v>
      </c>
      <c r="AA19" s="24"/>
      <c r="AB19" s="26" t="n">
        <f>6876</f>
        <v>6876.0</v>
      </c>
      <c r="AC19" s="25"/>
      <c r="AD19" s="26" t="n">
        <f>12182</f>
        <v>12182.0</v>
      </c>
    </row>
    <row r="20">
      <c r="A20" s="21" t="s">
        <v>40</v>
      </c>
      <c r="B20" s="22" t="s">
        <v>27</v>
      </c>
      <c r="C20" s="22" t="s">
        <v>28</v>
      </c>
      <c r="D20" s="23"/>
      <c r="E20" s="26"/>
      <c r="F20" s="24"/>
      <c r="G20" s="26"/>
      <c r="H20" s="25"/>
      <c r="I20" s="26"/>
      <c r="J20" s="23"/>
      <c r="K20" s="26"/>
      <c r="L20" s="24"/>
      <c r="M20" s="26"/>
      <c r="N20" s="25"/>
      <c r="O20" s="26"/>
      <c r="P20" s="27"/>
      <c r="Q20" s="28"/>
      <c r="R20" s="29"/>
      <c r="S20" s="23"/>
      <c r="T20" s="26"/>
      <c r="U20" s="24"/>
      <c r="V20" s="26"/>
      <c r="W20" s="25"/>
      <c r="X20" s="26"/>
      <c r="Y20" s="23"/>
      <c r="Z20" s="26"/>
      <c r="AA20" s="24"/>
      <c r="AB20" s="26"/>
      <c r="AC20" s="25"/>
      <c r="AD20" s="26"/>
    </row>
    <row r="21">
      <c r="A21" s="21" t="s">
        <v>41</v>
      </c>
      <c r="B21" s="22" t="s">
        <v>27</v>
      </c>
      <c r="C21" s="22" t="s">
        <v>28</v>
      </c>
      <c r="D21" s="23"/>
      <c r="E21" s="26"/>
      <c r="F21" s="24"/>
      <c r="G21" s="26"/>
      <c r="H21" s="25"/>
      <c r="I21" s="26"/>
      <c r="J21" s="23"/>
      <c r="K21" s="26"/>
      <c r="L21" s="24"/>
      <c r="M21" s="26"/>
      <c r="N21" s="25"/>
      <c r="O21" s="26"/>
      <c r="P21" s="27"/>
      <c r="Q21" s="28"/>
      <c r="R21" s="29"/>
      <c r="S21" s="23"/>
      <c r="T21" s="26"/>
      <c r="U21" s="24"/>
      <c r="V21" s="26"/>
      <c r="W21" s="25"/>
      <c r="X21" s="26"/>
      <c r="Y21" s="23"/>
      <c r="Z21" s="26"/>
      <c r="AA21" s="24"/>
      <c r="AB21" s="26"/>
      <c r="AC21" s="25"/>
      <c r="AD21" s="26"/>
    </row>
    <row r="22">
      <c r="A22" s="21" t="s">
        <v>42</v>
      </c>
      <c r="B22" s="22" t="s">
        <v>27</v>
      </c>
      <c r="C22" s="22" t="s">
        <v>28</v>
      </c>
      <c r="D22" s="23"/>
      <c r="E22" s="26"/>
      <c r="F22" s="24"/>
      <c r="G22" s="26"/>
      <c r="H22" s="25"/>
      <c r="I22" s="26"/>
      <c r="J22" s="23"/>
      <c r="K22" s="26"/>
      <c r="L22" s="24"/>
      <c r="M22" s="26"/>
      <c r="N22" s="25"/>
      <c r="O22" s="26"/>
      <c r="P22" s="27"/>
      <c r="Q22" s="28"/>
      <c r="R22" s="29"/>
      <c r="S22" s="23"/>
      <c r="T22" s="26"/>
      <c r="U22" s="24"/>
      <c r="V22" s="26"/>
      <c r="W22" s="25"/>
      <c r="X22" s="26"/>
      <c r="Y22" s="23"/>
      <c r="Z22" s="26"/>
      <c r="AA22" s="24"/>
      <c r="AB22" s="26"/>
      <c r="AC22" s="25"/>
      <c r="AD22" s="26"/>
    </row>
    <row r="23">
      <c r="A23" s="21" t="s">
        <v>43</v>
      </c>
      <c r="B23" s="22" t="s">
        <v>27</v>
      </c>
      <c r="C23" s="22" t="s">
        <v>28</v>
      </c>
      <c r="D23" s="23"/>
      <c r="E23" s="26" t="n">
        <f>1483</f>
        <v>1483.0</v>
      </c>
      <c r="F23" s="24"/>
      <c r="G23" s="26" t="n">
        <f>2416</f>
        <v>2416.0</v>
      </c>
      <c r="H23" s="25"/>
      <c r="I23" s="26" t="n">
        <f>3899</f>
        <v>3899.0</v>
      </c>
      <c r="J23" s="23"/>
      <c r="K23" s="26" t="n">
        <f>271420000</f>
        <v>2.7142E8</v>
      </c>
      <c r="L23" s="24"/>
      <c r="M23" s="26" t="n">
        <f>225180000</f>
        <v>2.2518E8</v>
      </c>
      <c r="N23" s="25"/>
      <c r="O23" s="26" t="n">
        <f>496600000</f>
        <v>4.966E8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n">
        <f>104</f>
        <v>104.0</v>
      </c>
      <c r="U23" s="24"/>
      <c r="V23" s="26" t="n">
        <f>172</f>
        <v>172.0</v>
      </c>
      <c r="W23" s="25"/>
      <c r="X23" s="26" t="n">
        <f>276</f>
        <v>276.0</v>
      </c>
      <c r="Y23" s="23"/>
      <c r="Z23" s="26" t="n">
        <f>5314</f>
        <v>5314.0</v>
      </c>
      <c r="AA23" s="24"/>
      <c r="AB23" s="26" t="n">
        <f>8180</f>
        <v>8180.0</v>
      </c>
      <c r="AC23" s="25"/>
      <c r="AD23" s="26" t="n">
        <f>13494</f>
        <v>13494.0</v>
      </c>
    </row>
    <row r="24">
      <c r="A24" s="21" t="s">
        <v>44</v>
      </c>
      <c r="B24" s="22" t="s">
        <v>27</v>
      </c>
      <c r="C24" s="22" t="s">
        <v>28</v>
      </c>
      <c r="D24" s="23"/>
      <c r="E24" s="26" t="n">
        <f>848</f>
        <v>848.0</v>
      </c>
      <c r="F24" s="24"/>
      <c r="G24" s="26" t="n">
        <f>1299</f>
        <v>1299.0</v>
      </c>
      <c r="H24" s="25"/>
      <c r="I24" s="26" t="n">
        <f>2147</f>
        <v>2147.0</v>
      </c>
      <c r="J24" s="23"/>
      <c r="K24" s="26" t="n">
        <f>138380000</f>
        <v>1.3838E8</v>
      </c>
      <c r="L24" s="24"/>
      <c r="M24" s="26" t="n">
        <f>110070000</f>
        <v>1.1007E8</v>
      </c>
      <c r="N24" s="25"/>
      <c r="O24" s="26" t="n">
        <f>248450000</f>
        <v>2.4845E8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n">
        <f>25</f>
        <v>25.0</v>
      </c>
      <c r="U24" s="24" t="s">
        <v>34</v>
      </c>
      <c r="V24" s="26" t="str">
        <f>"－"</f>
        <v>－</v>
      </c>
      <c r="W24" s="25" t="s">
        <v>34</v>
      </c>
      <c r="X24" s="26" t="n">
        <f>25</f>
        <v>25.0</v>
      </c>
      <c r="Y24" s="23"/>
      <c r="Z24" s="26" t="n">
        <f>5154</f>
        <v>5154.0</v>
      </c>
      <c r="AA24" s="24"/>
      <c r="AB24" s="26" t="n">
        <f>8975</f>
        <v>8975.0</v>
      </c>
      <c r="AC24" s="25"/>
      <c r="AD24" s="26" t="n">
        <f>14129</f>
        <v>14129.0</v>
      </c>
    </row>
    <row r="25">
      <c r="A25" s="21" t="s">
        <v>45</v>
      </c>
      <c r="B25" s="22" t="s">
        <v>27</v>
      </c>
      <c r="C25" s="22" t="s">
        <v>28</v>
      </c>
      <c r="D25" s="23"/>
      <c r="E25" s="26" t="n">
        <f>963</f>
        <v>963.0</v>
      </c>
      <c r="F25" s="24"/>
      <c r="G25" s="26" t="n">
        <f>2255</f>
        <v>2255.0</v>
      </c>
      <c r="H25" s="25"/>
      <c r="I25" s="26" t="n">
        <f>3218</f>
        <v>3218.0</v>
      </c>
      <c r="J25" s="23"/>
      <c r="K25" s="26" t="n">
        <f>99402500</f>
        <v>9.94025E7</v>
      </c>
      <c r="L25" s="24"/>
      <c r="M25" s="26" t="n">
        <f>224250000</f>
        <v>2.2425E8</v>
      </c>
      <c r="N25" s="25"/>
      <c r="O25" s="26" t="n">
        <f>323652500</f>
        <v>3.236525E8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n">
        <f>90</f>
        <v>90.0</v>
      </c>
      <c r="U25" s="24" t="s">
        <v>36</v>
      </c>
      <c r="V25" s="26" t="n">
        <f>1450</f>
        <v>1450.0</v>
      </c>
      <c r="W25" s="25"/>
      <c r="X25" s="26" t="n">
        <f>1540</f>
        <v>1540.0</v>
      </c>
      <c r="Y25" s="23"/>
      <c r="Z25" s="26" t="n">
        <f>5578</f>
        <v>5578.0</v>
      </c>
      <c r="AA25" s="24"/>
      <c r="AB25" s="26" t="n">
        <f>10649</f>
        <v>10649.0</v>
      </c>
      <c r="AC25" s="25"/>
      <c r="AD25" s="26" t="n">
        <f>16227</f>
        <v>16227.0</v>
      </c>
    </row>
    <row r="26">
      <c r="A26" s="21" t="s">
        <v>46</v>
      </c>
      <c r="B26" s="22" t="s">
        <v>27</v>
      </c>
      <c r="C26" s="22" t="s">
        <v>28</v>
      </c>
      <c r="D26" s="23"/>
      <c r="E26" s="26" t="n">
        <f>1217</f>
        <v>1217.0</v>
      </c>
      <c r="F26" s="24"/>
      <c r="G26" s="26" t="n">
        <f>1046</f>
        <v>1046.0</v>
      </c>
      <c r="H26" s="25"/>
      <c r="I26" s="26" t="n">
        <f>2263</f>
        <v>2263.0</v>
      </c>
      <c r="J26" s="23"/>
      <c r="K26" s="26" t="n">
        <f>87010000</f>
        <v>8.701E7</v>
      </c>
      <c r="L26" s="24"/>
      <c r="M26" s="26" t="n">
        <f>98700000</f>
        <v>9.87E7</v>
      </c>
      <c r="N26" s="25"/>
      <c r="O26" s="26" t="n">
        <f>185710000</f>
        <v>1.8571E8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n">
        <f>265</f>
        <v>265.0</v>
      </c>
      <c r="U26" s="24"/>
      <c r="V26" s="26" t="n">
        <f>1</f>
        <v>1.0</v>
      </c>
      <c r="W26" s="25"/>
      <c r="X26" s="26" t="n">
        <f>266</f>
        <v>266.0</v>
      </c>
      <c r="Y26" s="23"/>
      <c r="Z26" s="26" t="n">
        <f>6053</f>
        <v>6053.0</v>
      </c>
      <c r="AA26" s="24"/>
      <c r="AB26" s="26" t="n">
        <f>10996</f>
        <v>10996.0</v>
      </c>
      <c r="AC26" s="25"/>
      <c r="AD26" s="26" t="n">
        <f>17049</f>
        <v>17049.0</v>
      </c>
    </row>
    <row r="27">
      <c r="A27" s="21" t="s">
        <v>47</v>
      </c>
      <c r="B27" s="22" t="s">
        <v>27</v>
      </c>
      <c r="C27" s="22" t="s">
        <v>28</v>
      </c>
      <c r="D27" s="23"/>
      <c r="E27" s="26"/>
      <c r="F27" s="24"/>
      <c r="G27" s="26"/>
      <c r="H27" s="25"/>
      <c r="I27" s="26"/>
      <c r="J27" s="23"/>
      <c r="K27" s="26"/>
      <c r="L27" s="24"/>
      <c r="M27" s="26"/>
      <c r="N27" s="25"/>
      <c r="O27" s="26"/>
      <c r="P27" s="27"/>
      <c r="Q27" s="28"/>
      <c r="R27" s="29"/>
      <c r="S27" s="23"/>
      <c r="T27" s="26"/>
      <c r="U27" s="24"/>
      <c r="V27" s="26"/>
      <c r="W27" s="25"/>
      <c r="X27" s="26"/>
      <c r="Y27" s="23"/>
      <c r="Z27" s="26"/>
      <c r="AA27" s="24"/>
      <c r="AB27" s="26"/>
      <c r="AC27" s="25"/>
      <c r="AD27" s="26"/>
    </row>
    <row r="28">
      <c r="A28" s="21" t="s">
        <v>48</v>
      </c>
      <c r="B28" s="22" t="s">
        <v>27</v>
      </c>
      <c r="C28" s="22" t="s">
        <v>28</v>
      </c>
      <c r="D28" s="23"/>
      <c r="E28" s="26"/>
      <c r="F28" s="24"/>
      <c r="G28" s="26"/>
      <c r="H28" s="25"/>
      <c r="I28" s="26"/>
      <c r="J28" s="23"/>
      <c r="K28" s="26"/>
      <c r="L28" s="24"/>
      <c r="M28" s="26"/>
      <c r="N28" s="25"/>
      <c r="O28" s="26"/>
      <c r="P28" s="27"/>
      <c r="Q28" s="28"/>
      <c r="R28" s="29"/>
      <c r="S28" s="23"/>
      <c r="T28" s="26"/>
      <c r="U28" s="24"/>
      <c r="V28" s="26"/>
      <c r="W28" s="25"/>
      <c r="X28" s="26"/>
      <c r="Y28" s="23"/>
      <c r="Z28" s="26"/>
      <c r="AA28" s="24"/>
      <c r="AB28" s="26"/>
      <c r="AC28" s="25"/>
      <c r="AD28" s="26"/>
    </row>
    <row r="29">
      <c r="A29" s="21" t="s">
        <v>49</v>
      </c>
      <c r="B29" s="22" t="s">
        <v>27</v>
      </c>
      <c r="C29" s="22" t="s">
        <v>28</v>
      </c>
      <c r="D29" s="23"/>
      <c r="E29" s="26" t="n">
        <f>876</f>
        <v>876.0</v>
      </c>
      <c r="F29" s="24"/>
      <c r="G29" s="26" t="n">
        <f>689</f>
        <v>689.0</v>
      </c>
      <c r="H29" s="25"/>
      <c r="I29" s="26" t="n">
        <f>1565</f>
        <v>1565.0</v>
      </c>
      <c r="J29" s="23"/>
      <c r="K29" s="26" t="n">
        <f>87130000</f>
        <v>8.713E7</v>
      </c>
      <c r="L29" s="24"/>
      <c r="M29" s="26" t="n">
        <f>38480000</f>
        <v>3.848E7</v>
      </c>
      <c r="N29" s="25"/>
      <c r="O29" s="26" t="n">
        <f>125610000</f>
        <v>1.2561E8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n">
        <f>400</f>
        <v>400.0</v>
      </c>
      <c r="U29" s="24"/>
      <c r="V29" s="26" t="n">
        <f>100</f>
        <v>100.0</v>
      </c>
      <c r="W29" s="25"/>
      <c r="X29" s="26" t="n">
        <f>500</f>
        <v>500.0</v>
      </c>
      <c r="Y29" s="23"/>
      <c r="Z29" s="26" t="n">
        <f>6127</f>
        <v>6127.0</v>
      </c>
      <c r="AA29" s="24" t="s">
        <v>36</v>
      </c>
      <c r="AB29" s="26" t="n">
        <f>11171</f>
        <v>11171.0</v>
      </c>
      <c r="AC29" s="25"/>
      <c r="AD29" s="26" t="n">
        <f>17298</f>
        <v>17298.0</v>
      </c>
    </row>
    <row r="30">
      <c r="A30" s="21" t="s">
        <v>50</v>
      </c>
      <c r="B30" s="22" t="s">
        <v>27</v>
      </c>
      <c r="C30" s="22" t="s">
        <v>28</v>
      </c>
      <c r="D30" s="23"/>
      <c r="E30" s="26" t="n">
        <f>1366</f>
        <v>1366.0</v>
      </c>
      <c r="F30" s="24" t="s">
        <v>36</v>
      </c>
      <c r="G30" s="26" t="n">
        <f>5545</f>
        <v>5545.0</v>
      </c>
      <c r="H30" s="25" t="s">
        <v>36</v>
      </c>
      <c r="I30" s="26" t="n">
        <f>6911</f>
        <v>6911.0</v>
      </c>
      <c r="J30" s="23"/>
      <c r="K30" s="26" t="n">
        <f>111600000</f>
        <v>1.116E8</v>
      </c>
      <c r="L30" s="24" t="s">
        <v>36</v>
      </c>
      <c r="M30" s="26" t="n">
        <f>571800000</f>
        <v>5.718E8</v>
      </c>
      <c r="N30" s="25"/>
      <c r="O30" s="26" t="n">
        <f>683400000</f>
        <v>6.834E8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n">
        <f>50</f>
        <v>50.0</v>
      </c>
      <c r="U30" s="24"/>
      <c r="V30" s="26" t="n">
        <f>152</f>
        <v>152.0</v>
      </c>
      <c r="W30" s="25"/>
      <c r="X30" s="26" t="n">
        <f>202</f>
        <v>202.0</v>
      </c>
      <c r="Y30" s="23"/>
      <c r="Z30" s="26" t="n">
        <f>6217</f>
        <v>6217.0</v>
      </c>
      <c r="AA30" s="24"/>
      <c r="AB30" s="26" t="n">
        <f>7652</f>
        <v>7652.0</v>
      </c>
      <c r="AC30" s="25"/>
      <c r="AD30" s="26" t="n">
        <f>13869</f>
        <v>13869.0</v>
      </c>
    </row>
    <row r="31">
      <c r="A31" s="21" t="s">
        <v>51</v>
      </c>
      <c r="B31" s="22" t="s">
        <v>27</v>
      </c>
      <c r="C31" s="22" t="s">
        <v>28</v>
      </c>
      <c r="D31" s="23" t="s">
        <v>34</v>
      </c>
      <c r="E31" s="26" t="n">
        <f>768</f>
        <v>768.0</v>
      </c>
      <c r="F31" s="24" t="s">
        <v>34</v>
      </c>
      <c r="G31" s="26" t="n">
        <f>571</f>
        <v>571.0</v>
      </c>
      <c r="H31" s="25" t="s">
        <v>34</v>
      </c>
      <c r="I31" s="26" t="n">
        <f>1339</f>
        <v>1339.0</v>
      </c>
      <c r="J31" s="23"/>
      <c r="K31" s="26" t="n">
        <f>51930000</f>
        <v>5.193E7</v>
      </c>
      <c r="L31" s="24" t="s">
        <v>34</v>
      </c>
      <c r="M31" s="26" t="n">
        <f>28627500</f>
        <v>2.86275E7</v>
      </c>
      <c r="N31" s="25" t="s">
        <v>34</v>
      </c>
      <c r="O31" s="26" t="n">
        <f>80557500</f>
        <v>8.05575E7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 t="s">
        <v>34</v>
      </c>
      <c r="T31" s="26" t="n">
        <f>20</f>
        <v>20.0</v>
      </c>
      <c r="U31" s="24"/>
      <c r="V31" s="26" t="n">
        <f>336</f>
        <v>336.0</v>
      </c>
      <c r="W31" s="25"/>
      <c r="X31" s="26" t="n">
        <f>356</f>
        <v>356.0</v>
      </c>
      <c r="Y31" s="23"/>
      <c r="Z31" s="26" t="n">
        <f>6342</f>
        <v>6342.0</v>
      </c>
      <c r="AA31" s="24"/>
      <c r="AB31" s="26" t="n">
        <f>7486</f>
        <v>7486.0</v>
      </c>
      <c r="AC31" s="25"/>
      <c r="AD31" s="26" t="n">
        <f>13828</f>
        <v>13828.0</v>
      </c>
    </row>
    <row r="32">
      <c r="A32" s="21" t="s">
        <v>52</v>
      </c>
      <c r="B32" s="22" t="s">
        <v>27</v>
      </c>
      <c r="C32" s="22" t="s">
        <v>28</v>
      </c>
      <c r="D32" s="23"/>
      <c r="E32" s="26" t="n">
        <f>981</f>
        <v>981.0</v>
      </c>
      <c r="F32" s="24"/>
      <c r="G32" s="26" t="n">
        <f>1352</f>
        <v>1352.0</v>
      </c>
      <c r="H32" s="25"/>
      <c r="I32" s="26" t="n">
        <f>2333</f>
        <v>2333.0</v>
      </c>
      <c r="J32" s="23"/>
      <c r="K32" s="26" t="n">
        <f>74910000</f>
        <v>7.491E7</v>
      </c>
      <c r="L32" s="24"/>
      <c r="M32" s="26" t="n">
        <f>108830000</f>
        <v>1.0883E8</v>
      </c>
      <c r="N32" s="25"/>
      <c r="O32" s="26" t="n">
        <f>183740000</f>
        <v>1.8374E8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n">
        <f>120</f>
        <v>120.0</v>
      </c>
      <c r="U32" s="24"/>
      <c r="V32" s="26" t="n">
        <f>136</f>
        <v>136.0</v>
      </c>
      <c r="W32" s="25"/>
      <c r="X32" s="26" t="n">
        <f>256</f>
        <v>256.0</v>
      </c>
      <c r="Y32" s="23"/>
      <c r="Z32" s="26" t="n">
        <f>6795</f>
        <v>6795.0</v>
      </c>
      <c r="AA32" s="24"/>
      <c r="AB32" s="26" t="n">
        <f>7901</f>
        <v>7901.0</v>
      </c>
      <c r="AC32" s="25"/>
      <c r="AD32" s="26" t="n">
        <f>14696</f>
        <v>14696.0</v>
      </c>
    </row>
    <row r="33">
      <c r="A33" s="21" t="s">
        <v>53</v>
      </c>
      <c r="B33" s="22" t="s">
        <v>27</v>
      </c>
      <c r="C33" s="22" t="s">
        <v>28</v>
      </c>
      <c r="D33" s="23"/>
      <c r="E33" s="26" t="n">
        <f>1005</f>
        <v>1005.0</v>
      </c>
      <c r="F33" s="24"/>
      <c r="G33" s="26" t="n">
        <f>791</f>
        <v>791.0</v>
      </c>
      <c r="H33" s="25"/>
      <c r="I33" s="26" t="n">
        <f>1796</f>
        <v>1796.0</v>
      </c>
      <c r="J33" s="23" t="s">
        <v>34</v>
      </c>
      <c r="K33" s="26" t="n">
        <f>50985000</f>
        <v>5.0985E7</v>
      </c>
      <c r="L33" s="24"/>
      <c r="M33" s="26" t="n">
        <f>63240000</f>
        <v>6.324E7</v>
      </c>
      <c r="N33" s="25"/>
      <c r="O33" s="26" t="n">
        <f>114225000</f>
        <v>1.14225E8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n">
        <f>100</f>
        <v>100.0</v>
      </c>
      <c r="U33" s="24"/>
      <c r="V33" s="26" t="n">
        <f>110</f>
        <v>110.0</v>
      </c>
      <c r="W33" s="25"/>
      <c r="X33" s="26" t="n">
        <f>210</f>
        <v>210.0</v>
      </c>
      <c r="Y33" s="23"/>
      <c r="Z33" s="26" t="n">
        <f>6770</f>
        <v>6770.0</v>
      </c>
      <c r="AA33" s="24"/>
      <c r="AB33" s="26" t="n">
        <f>7954</f>
        <v>7954.0</v>
      </c>
      <c r="AC33" s="25"/>
      <c r="AD33" s="26" t="n">
        <f>14724</f>
        <v>14724.0</v>
      </c>
    </row>
    <row r="34">
      <c r="A34" s="21" t="s">
        <v>54</v>
      </c>
      <c r="B34" s="22" t="s">
        <v>27</v>
      </c>
      <c r="C34" s="22" t="s">
        <v>28</v>
      </c>
      <c r="D34" s="23"/>
      <c r="E34" s="26"/>
      <c r="F34" s="24"/>
      <c r="G34" s="26"/>
      <c r="H34" s="25"/>
      <c r="I34" s="26"/>
      <c r="J34" s="23"/>
      <c r="K34" s="26"/>
      <c r="L34" s="24"/>
      <c r="M34" s="26"/>
      <c r="N34" s="25"/>
      <c r="O34" s="26"/>
      <c r="P34" s="27"/>
      <c r="Q34" s="28"/>
      <c r="R34" s="29"/>
      <c r="S34" s="23"/>
      <c r="T34" s="26"/>
      <c r="U34" s="24"/>
      <c r="V34" s="26"/>
      <c r="W34" s="25"/>
      <c r="X34" s="26"/>
      <c r="Y34" s="23"/>
      <c r="Z34" s="26"/>
      <c r="AA34" s="24"/>
      <c r="AB34" s="26"/>
      <c r="AC34" s="25"/>
      <c r="AD34" s="26"/>
    </row>
    <row r="35">
      <c r="A35" s="21" t="s">
        <v>55</v>
      </c>
      <c r="B35" s="22" t="s">
        <v>27</v>
      </c>
      <c r="C35" s="22" t="s">
        <v>28</v>
      </c>
      <c r="D35" s="23"/>
      <c r="E35" s="26"/>
      <c r="F35" s="24"/>
      <c r="G35" s="26"/>
      <c r="H35" s="25"/>
      <c r="I35" s="26"/>
      <c r="J35" s="23"/>
      <c r="K35" s="26"/>
      <c r="L35" s="24"/>
      <c r="M35" s="26"/>
      <c r="N35" s="25"/>
      <c r="O35" s="26"/>
      <c r="P35" s="27"/>
      <c r="Q35" s="28"/>
      <c r="R35" s="29"/>
      <c r="S35" s="23"/>
      <c r="T35" s="26"/>
      <c r="U35" s="24"/>
      <c r="V35" s="26"/>
      <c r="W35" s="25"/>
      <c r="X35" s="26"/>
      <c r="Y35" s="23"/>
      <c r="Z35" s="26"/>
      <c r="AA35" s="24"/>
      <c r="AB35" s="26"/>
      <c r="AC35" s="25"/>
      <c r="AD35" s="26"/>
    </row>
    <row r="36">
      <c r="A36" s="21" t="s">
        <v>56</v>
      </c>
      <c r="B36" s="22" t="s">
        <v>27</v>
      </c>
      <c r="C36" s="22" t="s">
        <v>28</v>
      </c>
      <c r="D36" s="23"/>
      <c r="E36" s="26" t="n">
        <f>977</f>
        <v>977.0</v>
      </c>
      <c r="F36" s="24"/>
      <c r="G36" s="26" t="n">
        <f>2302</f>
        <v>2302.0</v>
      </c>
      <c r="H36" s="25"/>
      <c r="I36" s="26" t="n">
        <f>3279</f>
        <v>3279.0</v>
      </c>
      <c r="J36" s="23"/>
      <c r="K36" s="26" t="n">
        <f>94710000</f>
        <v>9.471E7</v>
      </c>
      <c r="L36" s="24"/>
      <c r="M36" s="26" t="n">
        <f>262480000</f>
        <v>2.6248E8</v>
      </c>
      <c r="N36" s="25"/>
      <c r="O36" s="26" t="n">
        <f>357190000</f>
        <v>3.5719E8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n">
        <f>125</f>
        <v>125.0</v>
      </c>
      <c r="U36" s="24"/>
      <c r="V36" s="26" t="n">
        <f>212</f>
        <v>212.0</v>
      </c>
      <c r="W36" s="25"/>
      <c r="X36" s="26" t="n">
        <f>337</f>
        <v>337.0</v>
      </c>
      <c r="Y36" s="23"/>
      <c r="Z36" s="26" t="n">
        <f>7058</f>
        <v>7058.0</v>
      </c>
      <c r="AA36" s="24"/>
      <c r="AB36" s="26" t="n">
        <f>8467</f>
        <v>8467.0</v>
      </c>
      <c r="AC36" s="25"/>
      <c r="AD36" s="26" t="n">
        <f>15525</f>
        <v>15525.0</v>
      </c>
    </row>
    <row r="37">
      <c r="A37" s="21" t="s">
        <v>57</v>
      </c>
      <c r="B37" s="22" t="s">
        <v>27</v>
      </c>
      <c r="C37" s="22" t="s">
        <v>28</v>
      </c>
      <c r="D37" s="23"/>
      <c r="E37" s="26" t="n">
        <f>1057</f>
        <v>1057.0</v>
      </c>
      <c r="F37" s="24"/>
      <c r="G37" s="26" t="n">
        <f>2736</f>
        <v>2736.0</v>
      </c>
      <c r="H37" s="25"/>
      <c r="I37" s="26" t="n">
        <f>3793</f>
        <v>3793.0</v>
      </c>
      <c r="J37" s="23"/>
      <c r="K37" s="26" t="n">
        <f>112020000</f>
        <v>1.1202E8</v>
      </c>
      <c r="L37" s="24"/>
      <c r="M37" s="26" t="n">
        <f>444340000</f>
        <v>4.4434E8</v>
      </c>
      <c r="N37" s="25"/>
      <c r="O37" s="26" t="n">
        <f>556360000</f>
        <v>5.5636E8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n">
        <f>180</f>
        <v>180.0</v>
      </c>
      <c r="U37" s="24"/>
      <c r="V37" s="26" t="n">
        <f>393</f>
        <v>393.0</v>
      </c>
      <c r="W37" s="25"/>
      <c r="X37" s="26" t="n">
        <f>573</f>
        <v>573.0</v>
      </c>
      <c r="Y37" s="23"/>
      <c r="Z37" s="26" t="n">
        <f>7216</f>
        <v>7216.0</v>
      </c>
      <c r="AA37" s="24"/>
      <c r="AB37" s="26" t="n">
        <f>9074</f>
        <v>9074.0</v>
      </c>
      <c r="AC37" s="25"/>
      <c r="AD37" s="26" t="n">
        <f>16290</f>
        <v>16290.0</v>
      </c>
    </row>
    <row r="38">
      <c r="A38" s="21" t="s">
        <v>58</v>
      </c>
      <c r="B38" s="22" t="s">
        <v>27</v>
      </c>
      <c r="C38" s="22" t="s">
        <v>28</v>
      </c>
      <c r="D38" s="23"/>
      <c r="E38" s="26" t="n">
        <f>934</f>
        <v>934.0</v>
      </c>
      <c r="F38" s="24"/>
      <c r="G38" s="26" t="n">
        <f>1437</f>
        <v>1437.0</v>
      </c>
      <c r="H38" s="25"/>
      <c r="I38" s="26" t="n">
        <f>2371</f>
        <v>2371.0</v>
      </c>
      <c r="J38" s="23"/>
      <c r="K38" s="26" t="n">
        <f>96730000</f>
        <v>9.673E7</v>
      </c>
      <c r="L38" s="24"/>
      <c r="M38" s="26" t="n">
        <f>190820000</f>
        <v>1.9082E8</v>
      </c>
      <c r="N38" s="25"/>
      <c r="O38" s="26" t="n">
        <f>287550000</f>
        <v>2.8755E8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n">
        <f>141</f>
        <v>141.0</v>
      </c>
      <c r="U38" s="24"/>
      <c r="V38" s="26" t="n">
        <f>532</f>
        <v>532.0</v>
      </c>
      <c r="W38" s="25"/>
      <c r="X38" s="26" t="n">
        <f>673</f>
        <v>673.0</v>
      </c>
      <c r="Y38" s="23"/>
      <c r="Z38" s="26" t="n">
        <f>7732</f>
        <v>7732.0</v>
      </c>
      <c r="AA38" s="24"/>
      <c r="AB38" s="26" t="n">
        <f>9141</f>
        <v>9141.0</v>
      </c>
      <c r="AC38" s="25"/>
      <c r="AD38" s="26" t="n">
        <f>16873</f>
        <v>16873.0</v>
      </c>
    </row>
    <row r="39">
      <c r="A39" s="21" t="s">
        <v>59</v>
      </c>
      <c r="B39" s="22" t="s">
        <v>27</v>
      </c>
      <c r="C39" s="22" t="s">
        <v>28</v>
      </c>
      <c r="D39" s="23"/>
      <c r="E39" s="26" t="n">
        <f>807</f>
        <v>807.0</v>
      </c>
      <c r="F39" s="24"/>
      <c r="G39" s="26" t="n">
        <f>1598</f>
        <v>1598.0</v>
      </c>
      <c r="H39" s="25"/>
      <c r="I39" s="26" t="n">
        <f>2405</f>
        <v>2405.0</v>
      </c>
      <c r="J39" s="23"/>
      <c r="K39" s="26" t="n">
        <f>58200000</f>
        <v>5.82E7</v>
      </c>
      <c r="L39" s="24"/>
      <c r="M39" s="26" t="n">
        <f>237300000</f>
        <v>2.373E8</v>
      </c>
      <c r="N39" s="25"/>
      <c r="O39" s="26" t="n">
        <f>295500000</f>
        <v>2.955E8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n">
        <f>40</f>
        <v>40.0</v>
      </c>
      <c r="U39" s="24"/>
      <c r="V39" s="26" t="n">
        <f>571</f>
        <v>571.0</v>
      </c>
      <c r="W39" s="25"/>
      <c r="X39" s="26" t="n">
        <f>611</f>
        <v>611.0</v>
      </c>
      <c r="Y39" s="23" t="s">
        <v>36</v>
      </c>
      <c r="Z39" s="26" t="n">
        <f>8128</f>
        <v>8128.0</v>
      </c>
      <c r="AA39" s="24"/>
      <c r="AB39" s="26" t="n">
        <f>9894</f>
        <v>9894.0</v>
      </c>
      <c r="AC39" s="25" t="s">
        <v>36</v>
      </c>
      <c r="AD39" s="26" t="n">
        <f>18022</f>
        <v>18022.0</v>
      </c>
    </row>
    <row r="40">
      <c r="A40" s="21" t="s">
        <v>60</v>
      </c>
      <c r="B40" s="22" t="s">
        <v>27</v>
      </c>
      <c r="C40" s="22" t="s">
        <v>28</v>
      </c>
      <c r="D40" s="23"/>
      <c r="E40" s="26" t="n">
        <f>1718</f>
        <v>1718.0</v>
      </c>
      <c r="F40" s="24"/>
      <c r="G40" s="26" t="n">
        <f>1839</f>
        <v>1839.0</v>
      </c>
      <c r="H40" s="25"/>
      <c r="I40" s="26" t="n">
        <f>3557</f>
        <v>3557.0</v>
      </c>
      <c r="J40" s="23"/>
      <c r="K40" s="26" t="n">
        <f>137010000</f>
        <v>1.3701E8</v>
      </c>
      <c r="L40" s="24"/>
      <c r="M40" s="26" t="n">
        <f>271100000</f>
        <v>2.711E8</v>
      </c>
      <c r="N40" s="25"/>
      <c r="O40" s="26" t="n">
        <f>408110000</f>
        <v>4.0811E8</v>
      </c>
      <c r="P40" s="27" t="n">
        <f>25</f>
        <v>25.0</v>
      </c>
      <c r="Q40" s="28" t="n">
        <f>3099</f>
        <v>3099.0</v>
      </c>
      <c r="R40" s="29" t="n">
        <f>3124</f>
        <v>3124.0</v>
      </c>
      <c r="S40" s="23"/>
      <c r="T40" s="26" t="n">
        <f>150</f>
        <v>150.0</v>
      </c>
      <c r="U40" s="24"/>
      <c r="V40" s="26" t="n">
        <f>164</f>
        <v>164.0</v>
      </c>
      <c r="W40" s="25"/>
      <c r="X40" s="26" t="n">
        <f>314</f>
        <v>314.0</v>
      </c>
      <c r="Y40" s="23" t="s">
        <v>34</v>
      </c>
      <c r="Z40" s="26" t="n">
        <f>2521</f>
        <v>2521.0</v>
      </c>
      <c r="AA40" s="24"/>
      <c r="AB40" s="26" t="n">
        <f>3935</f>
        <v>3935.0</v>
      </c>
      <c r="AC40" s="25"/>
      <c r="AD40" s="26" t="n">
        <f>6456</f>
        <v>6456.0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2019-03-19T11:56:40Z</dcterms:modified>
</cp:coreProperties>
</file>