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<sst xmlns="http://schemas.openxmlformats.org/spreadsheetml/2006/main" count="170" uniqueCount="62">
  <si>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</si>
  <si>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</si>
  <si>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</si>
  <si>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</si>
  <si>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</si>
  <si>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</si>
  <si>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</si>
  <si>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</si>
  <si>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</si>
  <si>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</si>
  <si>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</si>
  <si>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</si>
  <si>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</si>
  <si>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</si>
  <si>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</si>
  <si>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</si>
  <si>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</si>
  <si>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</si>
  <si>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</si>
  <si>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</si>
  <si>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</si>
  <si>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</si>
  <si>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</si>
  <si>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</si>
  <si>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</si>
  <si>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</si>
  <si>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1.1</t>
  </si>
  <si>
    <t>有価証券オプション</t>
  </si>
  <si>
    <t>Securities Options</t>
  </si>
  <si>
    <t>2</t>
  </si>
  <si>
    <t>3</t>
  </si>
  <si>
    <t>4</t>
  </si>
  <si>
    <t>5</t>
  </si>
  <si>
    <t>6</t>
  </si>
  <si>
    <t>◎●</t>
  </si>
  <si>
    <t>7</t>
  </si>
  <si>
    <t>8</t>
  </si>
  <si>
    <t>●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</si>
  <si>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</si>
  <si>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</si>
  <si>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</si>
  <si>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</si>
  <si>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</si>
  <si>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</si>
  <si>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</si>
  <si>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</si>
  <si>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</si>
  <si>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</si>
  <si>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</si>
  <si>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</si>
  <si>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</si>
  <si>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◎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</si>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</sst>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31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32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33</v>
      </c>
      <c r="B15" s="22" t="s">
        <v>27</v>
      </c>
      <c r="C15" s="22" t="s">
        <v>28</v>
      </c>
      <c r="D15" s="23"/>
      <c r="E15" s="26" t="n">
        <f>5064</f>
        <v>5064.0</v>
      </c>
      <c r="F15" s="24"/>
      <c r="G15" s="26" t="n">
        <f>9460</f>
        <v>9460.0</v>
      </c>
      <c r="H15" s="25"/>
      <c r="I15" s="26" t="n">
        <f>14524</f>
        <v>14524.0</v>
      </c>
      <c r="J15" s="23"/>
      <c r="K15" s="26" t="n">
        <f>8103910</f>
        <v>8103910.0</v>
      </c>
      <c r="L15" s="24"/>
      <c r="M15" s="26" t="n">
        <f>30541450</f>
        <v>3.054145E7</v>
      </c>
      <c r="N15" s="25"/>
      <c r="O15" s="26" t="n">
        <f>38645360</f>
        <v>3.864536E7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 t="s">
        <v>34</v>
      </c>
      <c r="T15" s="26" t="str">
        <f>"－"</f>
        <v>－</v>
      </c>
      <c r="U15" s="24" t="s">
        <v>34</v>
      </c>
      <c r="V15" s="26" t="str">
        <f>"－"</f>
        <v>－</v>
      </c>
      <c r="W15" s="25" t="s">
        <v>34</v>
      </c>
      <c r="X15" s="26" t="str">
        <f>"－"</f>
        <v>－</v>
      </c>
      <c r="Y15" s="23"/>
      <c r="Z15" s="26" t="n">
        <f>3207</f>
        <v>3207.0</v>
      </c>
      <c r="AA15" s="24"/>
      <c r="AB15" s="26" t="n">
        <f>5594</f>
        <v>5594.0</v>
      </c>
      <c r="AC15" s="25"/>
      <c r="AD15" s="26" t="n">
        <f>8801</f>
        <v>8801.0</v>
      </c>
    </row>
    <row r="16">
      <c r="A16" s="21" t="s">
        <v>35</v>
      </c>
      <c r="B16" s="22" t="s">
        <v>27</v>
      </c>
      <c r="C16" s="22" t="s">
        <v>28</v>
      </c>
      <c r="D16" s="23"/>
      <c r="E16" s="26" t="n">
        <f>339</f>
        <v>339.0</v>
      </c>
      <c r="F16" s="24"/>
      <c r="G16" s="26" t="n">
        <f>600</f>
        <v>600.0</v>
      </c>
      <c r="H16" s="25"/>
      <c r="I16" s="26" t="n">
        <f>939</f>
        <v>939.0</v>
      </c>
      <c r="J16" s="23"/>
      <c r="K16" s="26" t="n">
        <f>20943340</f>
        <v>2.094334E7</v>
      </c>
      <c r="L16" s="24"/>
      <c r="M16" s="26" t="n">
        <f>8206000</f>
        <v>8206000.0</v>
      </c>
      <c r="N16" s="25"/>
      <c r="O16" s="26" t="n">
        <f>29149340</f>
        <v>2.914934E7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3062</f>
        <v>3062.0</v>
      </c>
      <c r="AA16" s="24"/>
      <c r="AB16" s="26" t="n">
        <f>1694</f>
        <v>1694.0</v>
      </c>
      <c r="AC16" s="25"/>
      <c r="AD16" s="26" t="n">
        <f>4756</f>
        <v>4756.0</v>
      </c>
    </row>
    <row r="17">
      <c r="A17" s="21" t="s">
        <v>36</v>
      </c>
      <c r="B17" s="22" t="s">
        <v>27</v>
      </c>
      <c r="C17" s="22" t="s">
        <v>28</v>
      </c>
      <c r="D17" s="23"/>
      <c r="E17" s="26" t="n">
        <f>185</f>
        <v>185.0</v>
      </c>
      <c r="F17" s="24"/>
      <c r="G17" s="26" t="n">
        <f>1218</f>
        <v>1218.0</v>
      </c>
      <c r="H17" s="25"/>
      <c r="I17" s="26" t="n">
        <f>1403</f>
        <v>1403.0</v>
      </c>
      <c r="J17" s="23"/>
      <c r="K17" s="26" t="n">
        <f>9009950</f>
        <v>9009950.0</v>
      </c>
      <c r="L17" s="24"/>
      <c r="M17" s="26" t="n">
        <f>17479980</f>
        <v>1.747998E7</v>
      </c>
      <c r="N17" s="25"/>
      <c r="O17" s="26" t="n">
        <f>26489930</f>
        <v>2.648993E7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3247</f>
        <v>3247.0</v>
      </c>
      <c r="AA17" s="24" t="s">
        <v>37</v>
      </c>
      <c r="AB17" s="26" t="n">
        <f>1476</f>
        <v>1476.0</v>
      </c>
      <c r="AC17" s="25"/>
      <c r="AD17" s="26" t="n">
        <f>4723</f>
        <v>4723.0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378</f>
        <v>378.0</v>
      </c>
      <c r="F18" s="24"/>
      <c r="G18" s="26" t="n">
        <f>450</f>
        <v>450.0</v>
      </c>
      <c r="H18" s="25"/>
      <c r="I18" s="26" t="n">
        <f>828</f>
        <v>828.0</v>
      </c>
      <c r="J18" s="23"/>
      <c r="K18" s="26" t="n">
        <f>19428250</f>
        <v>1.942825E7</v>
      </c>
      <c r="L18" s="24"/>
      <c r="M18" s="26" t="n">
        <f>7119200</f>
        <v>7119200.0</v>
      </c>
      <c r="N18" s="25"/>
      <c r="O18" s="26" t="n">
        <f>26547450</f>
        <v>2.654745E7</v>
      </c>
      <c r="P18" s="27" t="n">
        <f>2</f>
        <v>2.0</v>
      </c>
      <c r="Q18" s="28" t="n">
        <f>208</f>
        <v>208.0</v>
      </c>
      <c r="R18" s="29" t="n">
        <f>210</f>
        <v>210.0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 t="s">
        <v>37</v>
      </c>
      <c r="Z18" s="26" t="n">
        <f>1519</f>
        <v>1519.0</v>
      </c>
      <c r="AA18" s="24"/>
      <c r="AB18" s="26" t="n">
        <f>1662</f>
        <v>1662.0</v>
      </c>
      <c r="AC18" s="25" t="s">
        <v>37</v>
      </c>
      <c r="AD18" s="26" t="n">
        <f>3181</f>
        <v>3181.0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4110</f>
        <v>4110.0</v>
      </c>
      <c r="F19" s="24"/>
      <c r="G19" s="26" t="n">
        <f>4057</f>
        <v>4057.0</v>
      </c>
      <c r="H19" s="25"/>
      <c r="I19" s="26" t="n">
        <f>8167</f>
        <v>8167.0</v>
      </c>
      <c r="J19" s="23"/>
      <c r="K19" s="26" t="n">
        <f>1466000</f>
        <v>1466000.0</v>
      </c>
      <c r="L19" s="24"/>
      <c r="M19" s="26" t="n">
        <f>1727100</f>
        <v>1727100.0</v>
      </c>
      <c r="N19" s="25"/>
      <c r="O19" s="26" t="n">
        <f>3193100</f>
        <v>3193100.0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3629</f>
        <v>3629.0</v>
      </c>
      <c r="AA19" s="24"/>
      <c r="AB19" s="26" t="n">
        <f>3719</f>
        <v>3719.0</v>
      </c>
      <c r="AC19" s="25"/>
      <c r="AD19" s="26" t="n">
        <f>7348</f>
        <v>7348.0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43</v>
      </c>
      <c r="B23" s="22" t="s">
        <v>27</v>
      </c>
      <c r="C23" s="22" t="s">
        <v>28</v>
      </c>
      <c r="D23" s="23"/>
      <c r="E23" s="26" t="n">
        <f>4128</f>
        <v>4128.0</v>
      </c>
      <c r="F23" s="24"/>
      <c r="G23" s="26" t="n">
        <f>9</f>
        <v>9.0</v>
      </c>
      <c r="H23" s="25"/>
      <c r="I23" s="26" t="n">
        <f>4137</f>
        <v>4137.0</v>
      </c>
      <c r="J23" s="23"/>
      <c r="K23" s="26" t="n">
        <f>1634500</f>
        <v>1634500.0</v>
      </c>
      <c r="L23" s="24"/>
      <c r="M23" s="26" t="n">
        <f>57700</f>
        <v>57700.0</v>
      </c>
      <c r="N23" s="25"/>
      <c r="O23" s="26" t="n">
        <f>1692200</f>
        <v>1692200.0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3757</f>
        <v>3757.0</v>
      </c>
      <c r="AA23" s="24"/>
      <c r="AB23" s="26" t="n">
        <f>3728</f>
        <v>3728.0</v>
      </c>
      <c r="AC23" s="25"/>
      <c r="AD23" s="26" t="n">
        <f>7485</f>
        <v>7485.0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28</f>
        <v>28.0</v>
      </c>
      <c r="F24" s="24"/>
      <c r="G24" s="26" t="n">
        <f>220</f>
        <v>220.0</v>
      </c>
      <c r="H24" s="25" t="s">
        <v>37</v>
      </c>
      <c r="I24" s="26" t="n">
        <f>248</f>
        <v>248.0</v>
      </c>
      <c r="J24" s="23"/>
      <c r="K24" s="26" t="n">
        <f>2612350</f>
        <v>2612350.0</v>
      </c>
      <c r="L24" s="24"/>
      <c r="M24" s="26" t="n">
        <f>2587200</f>
        <v>2587200.0</v>
      </c>
      <c r="N24" s="25"/>
      <c r="O24" s="26" t="n">
        <f>5199550</f>
        <v>5199550.0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3785</f>
        <v>3785.0</v>
      </c>
      <c r="AA24" s="24"/>
      <c r="AB24" s="26" t="n">
        <f>3508</f>
        <v>3508.0</v>
      </c>
      <c r="AC24" s="25"/>
      <c r="AD24" s="26" t="n">
        <f>7293</f>
        <v>7293.0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2000</f>
        <v>2000.0</v>
      </c>
      <c r="F25" s="24" t="s">
        <v>37</v>
      </c>
      <c r="G25" s="26" t="str">
        <f>"－"</f>
        <v>－</v>
      </c>
      <c r="H25" s="25"/>
      <c r="I25" s="26" t="n">
        <f>2000</f>
        <v>2000.0</v>
      </c>
      <c r="J25" s="23"/>
      <c r="K25" s="26" t="n">
        <f>278000</f>
        <v>278000.0</v>
      </c>
      <c r="L25" s="24" t="s">
        <v>37</v>
      </c>
      <c r="M25" s="26" t="str">
        <f>"－"</f>
        <v>－</v>
      </c>
      <c r="N25" s="25" t="s">
        <v>37</v>
      </c>
      <c r="O25" s="26" t="n">
        <f>278000</f>
        <v>278000.0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5785</f>
        <v>5785.0</v>
      </c>
      <c r="AA25" s="24"/>
      <c r="AB25" s="26" t="n">
        <f>3508</f>
        <v>3508.0</v>
      </c>
      <c r="AC25" s="25"/>
      <c r="AD25" s="26" t="n">
        <f>9293</f>
        <v>9293.0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2235</f>
        <v>2235.0</v>
      </c>
      <c r="F26" s="24"/>
      <c r="G26" s="26" t="n">
        <f>130</f>
        <v>130.0</v>
      </c>
      <c r="H26" s="25"/>
      <c r="I26" s="26" t="n">
        <f>2365</f>
        <v>2365.0</v>
      </c>
      <c r="J26" s="23"/>
      <c r="K26" s="26" t="n">
        <f>12055350</f>
        <v>1.205535E7</v>
      </c>
      <c r="L26" s="24"/>
      <c r="M26" s="26" t="n">
        <f>5666500</f>
        <v>5666500.0</v>
      </c>
      <c r="N26" s="25"/>
      <c r="O26" s="26" t="n">
        <f>17721850</f>
        <v>1.772185E7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3910</f>
        <v>3910.0</v>
      </c>
      <c r="AA26" s="24"/>
      <c r="AB26" s="26" t="n">
        <f>3378</f>
        <v>3378.0</v>
      </c>
      <c r="AC26" s="25"/>
      <c r="AD26" s="26" t="n">
        <f>7288</f>
        <v>7288.0</v>
      </c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 t="n">
        <f>4345</f>
        <v>4345.0</v>
      </c>
      <c r="F29" s="24"/>
      <c r="G29" s="26" t="n">
        <f>2767</f>
        <v>2767.0</v>
      </c>
      <c r="H29" s="25"/>
      <c r="I29" s="26" t="n">
        <f>7112</f>
        <v>7112.0</v>
      </c>
      <c r="J29" s="23"/>
      <c r="K29" s="26" t="n">
        <f>15109950</f>
        <v>1.510995E7</v>
      </c>
      <c r="L29" s="24"/>
      <c r="M29" s="26" t="n">
        <f>12566900</f>
        <v>1.25669E7</v>
      </c>
      <c r="N29" s="25"/>
      <c r="O29" s="26" t="n">
        <f>27676850</f>
        <v>2.767685E7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3765</f>
        <v>3765.0</v>
      </c>
      <c r="AA29" s="24"/>
      <c r="AB29" s="26" t="n">
        <f>5438</f>
        <v>5438.0</v>
      </c>
      <c r="AC29" s="25"/>
      <c r="AD29" s="26" t="n">
        <f>9203</f>
        <v>9203.0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2000</f>
        <v>2000.0</v>
      </c>
      <c r="F30" s="24"/>
      <c r="G30" s="26" t="n">
        <f>6000</f>
        <v>6000.0</v>
      </c>
      <c r="H30" s="25"/>
      <c r="I30" s="26" t="n">
        <f>8000</f>
        <v>8000.0</v>
      </c>
      <c r="J30" s="23"/>
      <c r="K30" s="26" t="n">
        <f>248000</f>
        <v>248000.0</v>
      </c>
      <c r="L30" s="24"/>
      <c r="M30" s="26" t="n">
        <f>1710000</f>
        <v>1710000.0</v>
      </c>
      <c r="N30" s="25"/>
      <c r="O30" s="26" t="n">
        <f>1958000</f>
        <v>1958000.0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5765</f>
        <v>5765.0</v>
      </c>
      <c r="AA30" s="24"/>
      <c r="AB30" s="26" t="n">
        <f>9438</f>
        <v>9438.0</v>
      </c>
      <c r="AC30" s="25" t="s">
        <v>51</v>
      </c>
      <c r="AD30" s="26" t="n">
        <f>15203</f>
        <v>15203.0</v>
      </c>
    </row>
    <row r="31">
      <c r="A31" s="21" t="s">
        <v>52</v>
      </c>
      <c r="B31" s="22" t="s">
        <v>27</v>
      </c>
      <c r="C31" s="22" t="s">
        <v>28</v>
      </c>
      <c r="D31" s="23"/>
      <c r="E31" s="26" t="n">
        <f>2474</f>
        <v>2474.0</v>
      </c>
      <c r="F31" s="24"/>
      <c r="G31" s="26" t="n">
        <f>591</f>
        <v>591.0</v>
      </c>
      <c r="H31" s="25"/>
      <c r="I31" s="26" t="n">
        <f>3065</f>
        <v>3065.0</v>
      </c>
      <c r="J31" s="23" t="s">
        <v>51</v>
      </c>
      <c r="K31" s="26" t="n">
        <f>21517150</f>
        <v>2.151715E7</v>
      </c>
      <c r="L31" s="24"/>
      <c r="M31" s="26" t="n">
        <f>18002270</f>
        <v>1.800227E7</v>
      </c>
      <c r="N31" s="25"/>
      <c r="O31" s="26" t="n">
        <f>39519420</f>
        <v>3.951942E7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3925</f>
        <v>3925.0</v>
      </c>
      <c r="AA31" s="24"/>
      <c r="AB31" s="26" t="n">
        <f>9149</f>
        <v>9149.0</v>
      </c>
      <c r="AC31" s="25"/>
      <c r="AD31" s="26" t="n">
        <f>13074</f>
        <v>13074.0</v>
      </c>
    </row>
    <row r="32">
      <c r="A32" s="21" t="s">
        <v>53</v>
      </c>
      <c r="B32" s="22" t="s">
        <v>27</v>
      </c>
      <c r="C32" s="22" t="s">
        <v>28</v>
      </c>
      <c r="D32" s="23" t="s">
        <v>37</v>
      </c>
      <c r="E32" s="26" t="n">
        <f>10</f>
        <v>10.0</v>
      </c>
      <c r="F32" s="24"/>
      <c r="G32" s="26" t="n">
        <f>2000</f>
        <v>2000.0</v>
      </c>
      <c r="H32" s="25"/>
      <c r="I32" s="26" t="n">
        <f>2010</f>
        <v>2010.0</v>
      </c>
      <c r="J32" s="23" t="s">
        <v>37</v>
      </c>
      <c r="K32" s="26" t="n">
        <f>1230</f>
        <v>1230.0</v>
      </c>
      <c r="L32" s="24"/>
      <c r="M32" s="26" t="n">
        <f>682000</f>
        <v>682000.0</v>
      </c>
      <c r="N32" s="25"/>
      <c r="O32" s="26" t="n">
        <f>683230</f>
        <v>683230.0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3925</f>
        <v>3925.0</v>
      </c>
      <c r="AA32" s="24"/>
      <c r="AB32" s="26" t="n">
        <f>7149</f>
        <v>7149.0</v>
      </c>
      <c r="AC32" s="25"/>
      <c r="AD32" s="26" t="n">
        <f>11074</f>
        <v>11074.0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70</f>
        <v>70.0</v>
      </c>
      <c r="F33" s="24"/>
      <c r="G33" s="26" t="n">
        <f>4815</f>
        <v>4815.0</v>
      </c>
      <c r="H33" s="25"/>
      <c r="I33" s="26" t="n">
        <f>4885</f>
        <v>4885.0</v>
      </c>
      <c r="J33" s="23"/>
      <c r="K33" s="26" t="n">
        <f>2007600</f>
        <v>2007600.0</v>
      </c>
      <c r="L33" s="24"/>
      <c r="M33" s="26" t="n">
        <f>19227750</f>
        <v>1.922775E7</v>
      </c>
      <c r="N33" s="25"/>
      <c r="O33" s="26" t="n">
        <f>21235350</f>
        <v>2.123535E7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3995</f>
        <v>3995.0</v>
      </c>
      <c r="AA33" s="24"/>
      <c r="AB33" s="26" t="n">
        <f>3034</f>
        <v>3034.0</v>
      </c>
      <c r="AC33" s="25"/>
      <c r="AD33" s="26" t="n">
        <f>7029</f>
        <v>7029.0</v>
      </c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 t="n">
        <f>4132</f>
        <v>4132.0</v>
      </c>
      <c r="F36" s="24"/>
      <c r="G36" s="26" t="n">
        <f>11460</f>
        <v>11460.0</v>
      </c>
      <c r="H36" s="25"/>
      <c r="I36" s="26" t="n">
        <f>15592</f>
        <v>15592.0</v>
      </c>
      <c r="J36" s="23"/>
      <c r="K36" s="26" t="n">
        <f>7501050</f>
        <v>7501050.0</v>
      </c>
      <c r="L36" s="24"/>
      <c r="M36" s="26" t="n">
        <f>32326100</f>
        <v>3.23261E7</v>
      </c>
      <c r="N36" s="25"/>
      <c r="O36" s="26" t="n">
        <f>39827150</f>
        <v>3.982715E7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2007</f>
        <v>2007.0</v>
      </c>
      <c r="AA36" s="24" t="s">
        <v>51</v>
      </c>
      <c r="AB36" s="26" t="n">
        <f>11174</f>
        <v>11174.0</v>
      </c>
      <c r="AC36" s="25"/>
      <c r="AD36" s="26" t="n">
        <f>13181</f>
        <v>13181.0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2175</f>
        <v>2175.0</v>
      </c>
      <c r="F37" s="24"/>
      <c r="G37" s="26" t="n">
        <f>7210</f>
        <v>7210.0</v>
      </c>
      <c r="H37" s="25"/>
      <c r="I37" s="26" t="n">
        <f>9385</f>
        <v>9385.0</v>
      </c>
      <c r="J37" s="23"/>
      <c r="K37" s="26" t="n">
        <f>11309550</f>
        <v>1.130955E7</v>
      </c>
      <c r="L37" s="24" t="s">
        <v>51</v>
      </c>
      <c r="M37" s="26" t="n">
        <f>35901550</f>
        <v>3.590155E7</v>
      </c>
      <c r="N37" s="25" t="s">
        <v>51</v>
      </c>
      <c r="O37" s="26" t="n">
        <f>47211100</f>
        <v>4.72111E7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4052</f>
        <v>4052.0</v>
      </c>
      <c r="AA37" s="24"/>
      <c r="AB37" s="26" t="n">
        <f>10784</f>
        <v>10784.0</v>
      </c>
      <c r="AC37" s="25"/>
      <c r="AD37" s="26" t="n">
        <f>14836</f>
        <v>14836.0</v>
      </c>
    </row>
    <row r="38">
      <c r="A38" s="21" t="s">
        <v>59</v>
      </c>
      <c r="B38" s="22" t="s">
        <v>27</v>
      </c>
      <c r="C38" s="22" t="s">
        <v>28</v>
      </c>
      <c r="D38" s="23" t="s">
        <v>51</v>
      </c>
      <c r="E38" s="26" t="n">
        <f>6000</f>
        <v>6000.0</v>
      </c>
      <c r="F38" s="24" t="s">
        <v>51</v>
      </c>
      <c r="G38" s="26" t="n">
        <f>12055</f>
        <v>12055.0</v>
      </c>
      <c r="H38" s="25" t="s">
        <v>51</v>
      </c>
      <c r="I38" s="26" t="n">
        <f>18055</f>
        <v>18055.0</v>
      </c>
      <c r="J38" s="23"/>
      <c r="K38" s="26" t="n">
        <f>1548000</f>
        <v>1548000.0</v>
      </c>
      <c r="L38" s="24"/>
      <c r="M38" s="26" t="n">
        <f>2403500</f>
        <v>2403500.0</v>
      </c>
      <c r="N38" s="25"/>
      <c r="O38" s="26" t="n">
        <f>3951500</f>
        <v>3951500.0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 t="s">
        <v>51</v>
      </c>
      <c r="Z38" s="26" t="n">
        <f>6052</f>
        <v>6052.0</v>
      </c>
      <c r="AA38" s="24"/>
      <c r="AB38" s="26" t="n">
        <f>8839</f>
        <v>8839.0</v>
      </c>
      <c r="AC38" s="25"/>
      <c r="AD38" s="26" t="n">
        <f>14891</f>
        <v>14891.0</v>
      </c>
    </row>
    <row r="39">
      <c r="A39" s="21" t="s">
        <v>60</v>
      </c>
      <c r="B39" s="22" t="s">
        <v>27</v>
      </c>
      <c r="C39" s="22" t="s">
        <v>28</v>
      </c>
      <c r="D39" s="23"/>
      <c r="E39" s="26" t="n">
        <f>270</f>
        <v>270.0</v>
      </c>
      <c r="F39" s="24"/>
      <c r="G39" s="26" t="n">
        <f>566</f>
        <v>566.0</v>
      </c>
      <c r="H39" s="25"/>
      <c r="I39" s="26" t="n">
        <f>836</f>
        <v>836.0</v>
      </c>
      <c r="J39" s="23"/>
      <c r="K39" s="26" t="n">
        <f>7933000</f>
        <v>7933000.0</v>
      </c>
      <c r="L39" s="24"/>
      <c r="M39" s="26" t="n">
        <f>35149330</f>
        <v>3.514933E7</v>
      </c>
      <c r="N39" s="25"/>
      <c r="O39" s="26" t="n">
        <f>43082330</f>
        <v>4.308233E7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5782</f>
        <v>5782.0</v>
      </c>
      <c r="AA39" s="24"/>
      <c r="AB39" s="26" t="n">
        <f>8675</f>
        <v>8675.0</v>
      </c>
      <c r="AC39" s="25"/>
      <c r="AD39" s="26" t="n">
        <f>14457</f>
        <v>14457.0</v>
      </c>
    </row>
    <row r="40">
      <c r="A40" s="21" t="s">
        <v>61</v>
      </c>
      <c r="B40" s="22" t="s">
        <v>27</v>
      </c>
      <c r="C40" s="22" t="s">
        <v>28</v>
      </c>
      <c r="D40" s="23"/>
      <c r="E40" s="26" t="n">
        <f>110</f>
        <v>110.0</v>
      </c>
      <c r="F40" s="24"/>
      <c r="G40" s="26" t="n">
        <f>290</f>
        <v>290.0</v>
      </c>
      <c r="H40" s="25"/>
      <c r="I40" s="26" t="n">
        <f>400</f>
        <v>400.0</v>
      </c>
      <c r="J40" s="23"/>
      <c r="K40" s="26" t="n">
        <f>6986700</f>
        <v>6986700.0</v>
      </c>
      <c r="L40" s="24"/>
      <c r="M40" s="26" t="n">
        <f>6968800</f>
        <v>6968800.0</v>
      </c>
      <c r="N40" s="25"/>
      <c r="O40" s="26" t="n">
        <f>13955500</f>
        <v>1.39555E7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5672</f>
        <v>5672.0</v>
      </c>
      <c r="AA40" s="24"/>
      <c r="AB40" s="26" t="n">
        <f>8965</f>
        <v>8965.0</v>
      </c>
      <c r="AC40" s="25"/>
      <c r="AD40" s="26" t="n">
        <f>14637</f>
        <v>14637.0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2019-03-19T11:56:36Z</dcterms:modified>
</cp:coreProperties>
</file>