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<sst xmlns="http://schemas.openxmlformats.org/spreadsheetml/2006/main" count="170" uniqueCount="62">
  <si>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</si>
  <si>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</si>
  <si>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</si>
  <si>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</si>
  <si>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</si>
  <si>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</si>
  <si>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</si>
  <si>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</si>
  <si>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</si>
  <si>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</si>
  <si>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</si>
  <si>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</si>
  <si>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</si>
  <si>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</si>
  <si>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</si>
  <si>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</si>
  <si>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</si>
  <si>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</si>
  <si>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</si>
  <si>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</si>
  <si>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</si>
  <si>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</si>
  <si>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</si>
  <si>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</si>
  <si>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</si>
  <si>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</si>
  <si>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3.1</t>
  </si>
  <si>
    <t>有価証券オプション</t>
  </si>
  <si>
    <t>Securities Options</t>
  </si>
  <si>
    <t>2</t>
  </si>
  <si>
    <t>◎</t>
  </si>
  <si>
    <t>◎●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</si>
  <si>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</si>
  <si>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</si>
  <si>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</si>
  <si>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</si>
  <si>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</si>
  <si>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</si>
  <si>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</si>
  <si>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</si>
  <si>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</si>
  <si>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</si>
  <si>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●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</si>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</sst>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 t="s">
        <v>30</v>
      </c>
      <c r="E11" s="26" t="n">
        <f>2219</f>
        <v>2219.0</v>
      </c>
      <c r="F11" s="24"/>
      <c r="G11" s="26" t="n">
        <f>965</f>
        <v>965.0</v>
      </c>
      <c r="H11" s="25"/>
      <c r="I11" s="26" t="n">
        <f>3184</f>
        <v>3184.0</v>
      </c>
      <c r="J11" s="23"/>
      <c r="K11" s="26" t="n">
        <f>12258250</f>
        <v>1.225825E7</v>
      </c>
      <c r="L11" s="24" t="s">
        <v>30</v>
      </c>
      <c r="M11" s="26" t="n">
        <f>27291250</f>
        <v>2.729125E7</v>
      </c>
      <c r="N11" s="25" t="s">
        <v>30</v>
      </c>
      <c r="O11" s="26" t="n">
        <f>39549500</f>
        <v>3.95495E7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 t="s">
        <v>31</v>
      </c>
      <c r="T11" s="26" t="str">
        <f>"－"</f>
        <v>－</v>
      </c>
      <c r="U11" s="24" t="s">
        <v>31</v>
      </c>
      <c r="V11" s="26" t="str">
        <f>"－"</f>
        <v>－</v>
      </c>
      <c r="W11" s="25" t="s">
        <v>31</v>
      </c>
      <c r="X11" s="26" t="str">
        <f>"－"</f>
        <v>－</v>
      </c>
      <c r="Y11" s="23"/>
      <c r="Z11" s="26" t="n">
        <f>9022</f>
        <v>9022.0</v>
      </c>
      <c r="AA11" s="24"/>
      <c r="AB11" s="26" t="n">
        <f>7061</f>
        <v>7061.0</v>
      </c>
      <c r="AC11" s="25"/>
      <c r="AD11" s="26" t="n">
        <f>16083</f>
        <v>16083.0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200</f>
        <v>200.0</v>
      </c>
      <c r="F12" s="24"/>
      <c r="G12" s="26" t="n">
        <f>6460</f>
        <v>6460.0</v>
      </c>
      <c r="H12" s="25"/>
      <c r="I12" s="26" t="n">
        <f>6660</f>
        <v>6660.0</v>
      </c>
      <c r="J12" s="23"/>
      <c r="K12" s="26" t="n">
        <f>21597900</f>
        <v>2.15979E7</v>
      </c>
      <c r="L12" s="24"/>
      <c r="M12" s="26" t="n">
        <f>8183500</f>
        <v>8183500.0</v>
      </c>
      <c r="N12" s="25"/>
      <c r="O12" s="26" t="n">
        <f>29781400</f>
        <v>2.97814E7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/>
      <c r="Z12" s="26" t="n">
        <f>8962</f>
        <v>8962.0</v>
      </c>
      <c r="AA12" s="24"/>
      <c r="AB12" s="26" t="n">
        <f>5521</f>
        <v>5521.0</v>
      </c>
      <c r="AC12" s="25"/>
      <c r="AD12" s="26" t="n">
        <f>14483</f>
        <v>14483.0</v>
      </c>
    </row>
    <row r="13">
      <c r="A13" s="21" t="s">
        <v>33</v>
      </c>
      <c r="B13" s="22" t="s">
        <v>27</v>
      </c>
      <c r="C13" s="22" t="s">
        <v>28</v>
      </c>
      <c r="D13" s="23"/>
      <c r="E13" s="26" t="n">
        <f>2074</f>
        <v>2074.0</v>
      </c>
      <c r="F13" s="24"/>
      <c r="G13" s="26" t="n">
        <f>2546</f>
        <v>2546.0</v>
      </c>
      <c r="H13" s="25"/>
      <c r="I13" s="26" t="n">
        <f>4620</f>
        <v>4620.0</v>
      </c>
      <c r="J13" s="23"/>
      <c r="K13" s="26" t="n">
        <f>8501380</f>
        <v>8501380.0</v>
      </c>
      <c r="L13" s="24"/>
      <c r="M13" s="26" t="n">
        <f>13552360</f>
        <v>1.355236E7</v>
      </c>
      <c r="N13" s="25"/>
      <c r="O13" s="26" t="n">
        <f>22053740</f>
        <v>2.205374E7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11008</f>
        <v>11008.0</v>
      </c>
      <c r="AA13" s="24"/>
      <c r="AB13" s="26" t="n">
        <f>5227</f>
        <v>5227.0</v>
      </c>
      <c r="AC13" s="25"/>
      <c r="AD13" s="26" t="n">
        <f>16235</f>
        <v>16235.0</v>
      </c>
    </row>
    <row r="14">
      <c r="A14" s="21" t="s">
        <v>34</v>
      </c>
      <c r="B14" s="22" t="s">
        <v>27</v>
      </c>
      <c r="C14" s="22" t="s">
        <v>28</v>
      </c>
      <c r="D14" s="23"/>
      <c r="E14" s="26" t="n">
        <f>25</f>
        <v>25.0</v>
      </c>
      <c r="F14" s="24"/>
      <c r="G14" s="26" t="n">
        <f>4000</f>
        <v>4000.0</v>
      </c>
      <c r="H14" s="25"/>
      <c r="I14" s="26" t="n">
        <f>4025</f>
        <v>4025.0</v>
      </c>
      <c r="J14" s="23"/>
      <c r="K14" s="26" t="n">
        <f>15625</f>
        <v>15625.0</v>
      </c>
      <c r="L14" s="24"/>
      <c r="M14" s="26" t="n">
        <f>1154000</f>
        <v>1154000.0</v>
      </c>
      <c r="N14" s="25"/>
      <c r="O14" s="26" t="n">
        <f>1169625</f>
        <v>1169625.0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 t="s">
        <v>30</v>
      </c>
      <c r="Z14" s="26" t="n">
        <f>11033</f>
        <v>11033.0</v>
      </c>
      <c r="AA14" s="24"/>
      <c r="AB14" s="26" t="n">
        <f>5227</f>
        <v>5227.0</v>
      </c>
      <c r="AC14" s="25"/>
      <c r="AD14" s="26" t="n">
        <f>16260</f>
        <v>16260.0</v>
      </c>
    </row>
    <row r="15">
      <c r="A15" s="21" t="s">
        <v>35</v>
      </c>
      <c r="B15" s="22" t="s">
        <v>27</v>
      </c>
      <c r="C15" s="22" t="s">
        <v>28</v>
      </c>
      <c r="D15" s="23"/>
      <c r="E15" s="26" t="n">
        <f>2168</f>
        <v>2168.0</v>
      </c>
      <c r="F15" s="24"/>
      <c r="G15" s="26" t="n">
        <f>8675</f>
        <v>8675.0</v>
      </c>
      <c r="H15" s="25" t="s">
        <v>30</v>
      </c>
      <c r="I15" s="26" t="n">
        <f>10843</f>
        <v>10843.0</v>
      </c>
      <c r="J15" s="23"/>
      <c r="K15" s="26" t="n">
        <f>12524720</f>
        <v>1.252472E7</v>
      </c>
      <c r="L15" s="24"/>
      <c r="M15" s="26" t="n">
        <f>13448900</f>
        <v>1.34489E7</v>
      </c>
      <c r="N15" s="25"/>
      <c r="O15" s="26" t="n">
        <f>25973620</f>
        <v>2.597362E7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9061</f>
        <v>9061.0</v>
      </c>
      <c r="AA15" s="24"/>
      <c r="AB15" s="26" t="n">
        <f>4982</f>
        <v>4982.0</v>
      </c>
      <c r="AC15" s="25"/>
      <c r="AD15" s="26" t="n">
        <f>14043</f>
        <v>14043.0</v>
      </c>
    </row>
    <row r="16">
      <c r="A16" s="21" t="s">
        <v>36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37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38</v>
      </c>
      <c r="B18" s="22" t="s">
        <v>27</v>
      </c>
      <c r="C18" s="22" t="s">
        <v>28</v>
      </c>
      <c r="D18" s="23"/>
      <c r="E18" s="26" t="n">
        <f>155</f>
        <v>155.0</v>
      </c>
      <c r="F18" s="24"/>
      <c r="G18" s="26" t="n">
        <f>860</f>
        <v>860.0</v>
      </c>
      <c r="H18" s="25"/>
      <c r="I18" s="26" t="n">
        <f>1015</f>
        <v>1015.0</v>
      </c>
      <c r="J18" s="23"/>
      <c r="K18" s="26" t="n">
        <f>13177300</f>
        <v>1.31773E7</v>
      </c>
      <c r="L18" s="24"/>
      <c r="M18" s="26" t="n">
        <f>20170950</f>
        <v>2.017095E7</v>
      </c>
      <c r="N18" s="25"/>
      <c r="O18" s="26" t="n">
        <f>33348250</f>
        <v>3.334825E7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9066</f>
        <v>9066.0</v>
      </c>
      <c r="AA18" s="24"/>
      <c r="AB18" s="26" t="n">
        <f>4852</f>
        <v>4852.0</v>
      </c>
      <c r="AC18" s="25"/>
      <c r="AD18" s="26" t="n">
        <f>13918</f>
        <v>13918.0</v>
      </c>
    </row>
    <row r="19">
      <c r="A19" s="21" t="s">
        <v>39</v>
      </c>
      <c r="B19" s="22" t="s">
        <v>27</v>
      </c>
      <c r="C19" s="22" t="s">
        <v>28</v>
      </c>
      <c r="D19" s="23"/>
      <c r="E19" s="26" t="n">
        <f>246</f>
        <v>246.0</v>
      </c>
      <c r="F19" s="24"/>
      <c r="G19" s="26" t="n">
        <f>75</f>
        <v>75.0</v>
      </c>
      <c r="H19" s="25"/>
      <c r="I19" s="26" t="n">
        <f>321</f>
        <v>321.0</v>
      </c>
      <c r="J19" s="23"/>
      <c r="K19" s="26" t="n">
        <f>7735460</f>
        <v>7735460.0</v>
      </c>
      <c r="L19" s="24"/>
      <c r="M19" s="26" t="n">
        <f>2187750</f>
        <v>2187750.0</v>
      </c>
      <c r="N19" s="25"/>
      <c r="O19" s="26" t="n">
        <f>9923210</f>
        <v>9923210.0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9092</f>
        <v>9092.0</v>
      </c>
      <c r="AA19" s="24"/>
      <c r="AB19" s="26" t="n">
        <f>4777</f>
        <v>4777.0</v>
      </c>
      <c r="AC19" s="25"/>
      <c r="AD19" s="26" t="n">
        <f>13869</f>
        <v>13869.0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260</f>
        <v>260.0</v>
      </c>
      <c r="F20" s="24"/>
      <c r="G20" s="26" t="n">
        <f>4000</f>
        <v>4000.0</v>
      </c>
      <c r="H20" s="25"/>
      <c r="I20" s="26" t="n">
        <f>4260</f>
        <v>4260.0</v>
      </c>
      <c r="J20" s="23"/>
      <c r="K20" s="26" t="n">
        <f>55750</f>
        <v>55750.0</v>
      </c>
      <c r="L20" s="24"/>
      <c r="M20" s="26" t="n">
        <f>1160000</f>
        <v>1160000.0</v>
      </c>
      <c r="N20" s="25"/>
      <c r="O20" s="26" t="n">
        <f>1215750</f>
        <v>1215750.0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9292</f>
        <v>9292.0</v>
      </c>
      <c r="AA20" s="24"/>
      <c r="AB20" s="26" t="n">
        <f>4777</f>
        <v>4777.0</v>
      </c>
      <c r="AC20" s="25"/>
      <c r="AD20" s="26" t="n">
        <f>14069</f>
        <v>14069.0</v>
      </c>
    </row>
    <row r="21">
      <c r="A21" s="21" t="s">
        <v>41</v>
      </c>
      <c r="B21" s="22" t="s">
        <v>27</v>
      </c>
      <c r="C21" s="22" t="s">
        <v>28</v>
      </c>
      <c r="D21" s="23"/>
      <c r="E21" s="26" t="n">
        <f>190</f>
        <v>190.0</v>
      </c>
      <c r="F21" s="24" t="s">
        <v>30</v>
      </c>
      <c r="G21" s="26" t="n">
        <f>10260</f>
        <v>10260.0</v>
      </c>
      <c r="H21" s="25"/>
      <c r="I21" s="26" t="n">
        <f>10450</f>
        <v>10450.0</v>
      </c>
      <c r="J21" s="23"/>
      <c r="K21" s="26" t="n">
        <f>25306770</f>
        <v>2.530677E7</v>
      </c>
      <c r="L21" s="24"/>
      <c r="M21" s="26" t="n">
        <f>11477700</f>
        <v>1.14777E7</v>
      </c>
      <c r="N21" s="25"/>
      <c r="O21" s="26" t="n">
        <f>36784470</f>
        <v>3.678447E7</v>
      </c>
      <c r="P21" s="27" t="n">
        <f>6123</f>
        <v>6123.0</v>
      </c>
      <c r="Q21" s="28" t="str">
        <f>"－"</f>
        <v>－</v>
      </c>
      <c r="R21" s="29" t="n">
        <f>6123</f>
        <v>6123.0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 t="s">
        <v>42</v>
      </c>
      <c r="Z21" s="26" t="n">
        <f>3169</f>
        <v>3169.0</v>
      </c>
      <c r="AA21" s="24"/>
      <c r="AB21" s="26" t="n">
        <f>4346</f>
        <v>4346.0</v>
      </c>
      <c r="AC21" s="25"/>
      <c r="AD21" s="26" t="n">
        <f>7515</f>
        <v>7515.0</v>
      </c>
    </row>
    <row r="22">
      <c r="A22" s="21" t="s">
        <v>43</v>
      </c>
      <c r="B22" s="22" t="s">
        <v>27</v>
      </c>
      <c r="C22" s="22" t="s">
        <v>28</v>
      </c>
      <c r="D22" s="23"/>
      <c r="E22" s="26" t="n">
        <f>260</f>
        <v>260.0</v>
      </c>
      <c r="F22" s="24"/>
      <c r="G22" s="26" t="n">
        <f>5695</f>
        <v>5695.0</v>
      </c>
      <c r="H22" s="25"/>
      <c r="I22" s="26" t="n">
        <f>5955</f>
        <v>5955.0</v>
      </c>
      <c r="J22" s="23"/>
      <c r="K22" s="26" t="n">
        <f>6655200</f>
        <v>6655200.0</v>
      </c>
      <c r="L22" s="24"/>
      <c r="M22" s="26" t="n">
        <f>10696800</f>
        <v>1.06968E7</v>
      </c>
      <c r="N22" s="25"/>
      <c r="O22" s="26" t="n">
        <f>17352000</f>
        <v>1.7352E7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3429</f>
        <v>3429.0</v>
      </c>
      <c r="AA22" s="24"/>
      <c r="AB22" s="26" t="n">
        <f>9521</f>
        <v>9521.0</v>
      </c>
      <c r="AC22" s="25"/>
      <c r="AD22" s="26" t="n">
        <f>12950</f>
        <v>12950.0</v>
      </c>
    </row>
    <row r="23">
      <c r="A23" s="21" t="s">
        <v>44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45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46</v>
      </c>
      <c r="B25" s="22" t="s">
        <v>27</v>
      </c>
      <c r="C25" s="22" t="s">
        <v>28</v>
      </c>
      <c r="D25" s="23"/>
      <c r="E25" s="26" t="n">
        <f>2003</f>
        <v>2003.0</v>
      </c>
      <c r="F25" s="24"/>
      <c r="G25" s="26" t="n">
        <f>3056</f>
        <v>3056.0</v>
      </c>
      <c r="H25" s="25"/>
      <c r="I25" s="26" t="n">
        <f>5059</f>
        <v>5059.0</v>
      </c>
      <c r="J25" s="23"/>
      <c r="K25" s="26" t="n">
        <f>2116500</f>
        <v>2116500.0</v>
      </c>
      <c r="L25" s="24"/>
      <c r="M25" s="26" t="n">
        <f>2842360</f>
        <v>2842360.0</v>
      </c>
      <c r="N25" s="25"/>
      <c r="O25" s="26" t="n">
        <f>4958860</f>
        <v>4958860.0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5432</f>
        <v>5432.0</v>
      </c>
      <c r="AA25" s="24" t="s">
        <v>30</v>
      </c>
      <c r="AB25" s="26" t="n">
        <f>12465</f>
        <v>12465.0</v>
      </c>
      <c r="AC25" s="25" t="s">
        <v>30</v>
      </c>
      <c r="AD25" s="26" t="n">
        <f>17897</f>
        <v>17897.0</v>
      </c>
    </row>
    <row r="26">
      <c r="A26" s="21" t="s">
        <v>47</v>
      </c>
      <c r="B26" s="22" t="s">
        <v>27</v>
      </c>
      <c r="C26" s="22" t="s">
        <v>28</v>
      </c>
      <c r="D26" s="23" t="s">
        <v>42</v>
      </c>
      <c r="E26" s="26" t="str">
        <f>"－"</f>
        <v>－</v>
      </c>
      <c r="F26" s="24"/>
      <c r="G26" s="26" t="n">
        <f>1000</f>
        <v>1000.0</v>
      </c>
      <c r="H26" s="25"/>
      <c r="I26" s="26" t="n">
        <f>1000</f>
        <v>1000.0</v>
      </c>
      <c r="J26" s="23" t="s">
        <v>42</v>
      </c>
      <c r="K26" s="26" t="str">
        <f>"－"</f>
        <v>－</v>
      </c>
      <c r="L26" s="24"/>
      <c r="M26" s="26" t="n">
        <f>400000</f>
        <v>400000.0</v>
      </c>
      <c r="N26" s="25"/>
      <c r="O26" s="26" t="n">
        <f>400000</f>
        <v>400000.0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5432</f>
        <v>5432.0</v>
      </c>
      <c r="AA26" s="24"/>
      <c r="AB26" s="26" t="n">
        <f>11465</f>
        <v>11465.0</v>
      </c>
      <c r="AC26" s="25"/>
      <c r="AD26" s="26" t="n">
        <f>16897</f>
        <v>16897.0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81</f>
        <v>81.0</v>
      </c>
      <c r="F27" s="24"/>
      <c r="G27" s="26" t="n">
        <f>6150</f>
        <v>6150.0</v>
      </c>
      <c r="H27" s="25"/>
      <c r="I27" s="26" t="n">
        <f>6231</f>
        <v>6231.0</v>
      </c>
      <c r="J27" s="23"/>
      <c r="K27" s="26" t="n">
        <f>14012700</f>
        <v>1.40127E7</v>
      </c>
      <c r="L27" s="24"/>
      <c r="M27" s="26" t="n">
        <f>13678700</f>
        <v>1.36787E7</v>
      </c>
      <c r="N27" s="25"/>
      <c r="O27" s="26" t="n">
        <f>27691400</f>
        <v>2.76914E7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5352</f>
        <v>5352.0</v>
      </c>
      <c r="AA27" s="24"/>
      <c r="AB27" s="26" t="n">
        <f>9615</f>
        <v>9615.0</v>
      </c>
      <c r="AC27" s="25"/>
      <c r="AD27" s="26" t="n">
        <f>14967</f>
        <v>14967.0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2070</f>
        <v>2070.0</v>
      </c>
      <c r="F28" s="24"/>
      <c r="G28" s="26" t="n">
        <f>6000</f>
        <v>6000.0</v>
      </c>
      <c r="H28" s="25"/>
      <c r="I28" s="26" t="n">
        <f>8070</f>
        <v>8070.0</v>
      </c>
      <c r="J28" s="23"/>
      <c r="K28" s="26" t="n">
        <f>7458700</f>
        <v>7458700.0</v>
      </c>
      <c r="L28" s="24"/>
      <c r="M28" s="26" t="n">
        <f>880000</f>
        <v>880000.0</v>
      </c>
      <c r="N28" s="25"/>
      <c r="O28" s="26" t="n">
        <f>8338700</f>
        <v>8338700.0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3282</f>
        <v>3282.0</v>
      </c>
      <c r="AA28" s="24"/>
      <c r="AB28" s="26" t="n">
        <f>3615</f>
        <v>3615.0</v>
      </c>
      <c r="AC28" s="25" t="s">
        <v>42</v>
      </c>
      <c r="AD28" s="26" t="n">
        <f>6897</f>
        <v>6897.0</v>
      </c>
    </row>
    <row r="29">
      <c r="A29" s="21" t="s">
        <v>50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51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52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53</v>
      </c>
      <c r="B32" s="22" t="s">
        <v>27</v>
      </c>
      <c r="C32" s="22" t="s">
        <v>28</v>
      </c>
      <c r="D32" s="23"/>
      <c r="E32" s="26" t="n">
        <f>487</f>
        <v>487.0</v>
      </c>
      <c r="F32" s="24"/>
      <c r="G32" s="26" t="n">
        <f>200</f>
        <v>200.0</v>
      </c>
      <c r="H32" s="25"/>
      <c r="I32" s="26" t="n">
        <f>687</f>
        <v>687.0</v>
      </c>
      <c r="J32" s="23"/>
      <c r="K32" s="26" t="n">
        <f>14281400</f>
        <v>1.42814E7</v>
      </c>
      <c r="L32" s="24"/>
      <c r="M32" s="26" t="n">
        <f>13845900</f>
        <v>1.38459E7</v>
      </c>
      <c r="N32" s="25"/>
      <c r="O32" s="26" t="n">
        <f>28127300</f>
        <v>2.81273E7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3768</f>
        <v>3768.0</v>
      </c>
      <c r="AA32" s="24" t="s">
        <v>42</v>
      </c>
      <c r="AB32" s="26" t="n">
        <f>3415</f>
        <v>3415.0</v>
      </c>
      <c r="AC32" s="25"/>
      <c r="AD32" s="26" t="n">
        <f>7183</f>
        <v>7183.0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392</f>
        <v>392.0</v>
      </c>
      <c r="F33" s="24"/>
      <c r="G33" s="26" t="n">
        <f>2030</f>
        <v>2030.0</v>
      </c>
      <c r="H33" s="25"/>
      <c r="I33" s="26" t="n">
        <f>2422</f>
        <v>2422.0</v>
      </c>
      <c r="J33" s="23" t="s">
        <v>30</v>
      </c>
      <c r="K33" s="26" t="n">
        <f>27156600</f>
        <v>2.71566E7</v>
      </c>
      <c r="L33" s="24"/>
      <c r="M33" s="26" t="n">
        <f>6572400</f>
        <v>6572400.0</v>
      </c>
      <c r="N33" s="25"/>
      <c r="O33" s="26" t="n">
        <f>33729000</f>
        <v>3.3729E7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3560</f>
        <v>3560.0</v>
      </c>
      <c r="AA33" s="24"/>
      <c r="AB33" s="26" t="n">
        <f>5445</f>
        <v>5445.0</v>
      </c>
      <c r="AC33" s="25"/>
      <c r="AD33" s="26" t="n">
        <f>9005</f>
        <v>9005.0</v>
      </c>
    </row>
    <row r="34">
      <c r="A34" s="21" t="s">
        <v>55</v>
      </c>
      <c r="B34" s="22" t="s">
        <v>27</v>
      </c>
      <c r="C34" s="22" t="s">
        <v>28</v>
      </c>
      <c r="D34" s="23"/>
      <c r="E34" s="26" t="n">
        <f>257</f>
        <v>257.0</v>
      </c>
      <c r="F34" s="24"/>
      <c r="G34" s="26" t="n">
        <f>2136</f>
        <v>2136.0</v>
      </c>
      <c r="H34" s="25"/>
      <c r="I34" s="26" t="n">
        <f>2393</f>
        <v>2393.0</v>
      </c>
      <c r="J34" s="23"/>
      <c r="K34" s="26" t="n">
        <f>21605670</f>
        <v>2.160567E7</v>
      </c>
      <c r="L34" s="24"/>
      <c r="M34" s="26" t="n">
        <f>10176720</f>
        <v>1.017672E7</v>
      </c>
      <c r="N34" s="25"/>
      <c r="O34" s="26" t="n">
        <f>31782390</f>
        <v>3.178239E7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3535</f>
        <v>3535.0</v>
      </c>
      <c r="AA34" s="24"/>
      <c r="AB34" s="26" t="n">
        <f>7581</f>
        <v>7581.0</v>
      </c>
      <c r="AC34" s="25"/>
      <c r="AD34" s="26" t="n">
        <f>11116</f>
        <v>11116.0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1</f>
        <v>1.0</v>
      </c>
      <c r="F35" s="24" t="s">
        <v>42</v>
      </c>
      <c r="G35" s="26" t="str">
        <f>"－"</f>
        <v>－</v>
      </c>
      <c r="H35" s="25" t="s">
        <v>42</v>
      </c>
      <c r="I35" s="26" t="n">
        <f>1</f>
        <v>1.0</v>
      </c>
      <c r="J35" s="23"/>
      <c r="K35" s="26" t="n">
        <f>610</f>
        <v>610.0</v>
      </c>
      <c r="L35" s="24" t="s">
        <v>42</v>
      </c>
      <c r="M35" s="26" t="str">
        <f>"－"</f>
        <v>－</v>
      </c>
      <c r="N35" s="25" t="s">
        <v>42</v>
      </c>
      <c r="O35" s="26" t="n">
        <f>610</f>
        <v>610.0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3536</f>
        <v>3536.0</v>
      </c>
      <c r="AA35" s="24"/>
      <c r="AB35" s="26" t="n">
        <f>7581</f>
        <v>7581.0</v>
      </c>
      <c r="AC35" s="25"/>
      <c r="AD35" s="26" t="n">
        <f>11117</f>
        <v>11117.0</v>
      </c>
    </row>
    <row r="36">
      <c r="A36" s="21" t="s">
        <v>57</v>
      </c>
      <c r="B36" s="22" t="s">
        <v>27</v>
      </c>
      <c r="C36" s="22" t="s">
        <v>28</v>
      </c>
      <c r="D36" s="23"/>
      <c r="E36" s="26" t="str">
        <f>"－"</f>
        <v>－</v>
      </c>
      <c r="F36" s="24"/>
      <c r="G36" s="26" t="n">
        <f>2000</f>
        <v>2000.0</v>
      </c>
      <c r="H36" s="25"/>
      <c r="I36" s="26" t="n">
        <f>2000</f>
        <v>2000.0</v>
      </c>
      <c r="J36" s="23"/>
      <c r="K36" s="26" t="str">
        <f>"－"</f>
        <v>－</v>
      </c>
      <c r="L36" s="24"/>
      <c r="M36" s="26" t="n">
        <f>910000</f>
        <v>910000.0</v>
      </c>
      <c r="N36" s="25"/>
      <c r="O36" s="26" t="n">
        <f>910000</f>
        <v>910000.0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3536</f>
        <v>3536.0</v>
      </c>
      <c r="AA36" s="24"/>
      <c r="AB36" s="26" t="n">
        <f>9581</f>
        <v>9581.0</v>
      </c>
      <c r="AC36" s="25"/>
      <c r="AD36" s="26" t="n">
        <f>13117</f>
        <v>13117.0</v>
      </c>
    </row>
    <row r="37">
      <c r="A37" s="21" t="s">
        <v>58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59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60</v>
      </c>
      <c r="B39" s="22" t="s">
        <v>27</v>
      </c>
      <c r="C39" s="22" t="s">
        <v>28</v>
      </c>
      <c r="D39" s="23"/>
      <c r="E39" s="26" t="str">
        <f>"－"</f>
        <v>－</v>
      </c>
      <c r="F39" s="24"/>
      <c r="G39" s="26" t="n">
        <f>2000</f>
        <v>2000.0</v>
      </c>
      <c r="H39" s="25"/>
      <c r="I39" s="26" t="n">
        <f>2000</f>
        <v>2000.0</v>
      </c>
      <c r="J39" s="23"/>
      <c r="K39" s="26" t="str">
        <f>"－"</f>
        <v>－</v>
      </c>
      <c r="L39" s="24"/>
      <c r="M39" s="26" t="n">
        <f>1260000</f>
        <v>1260000.0</v>
      </c>
      <c r="N39" s="25"/>
      <c r="O39" s="26" t="n">
        <f>1260000</f>
        <v>1260000.0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3551</f>
        <v>3551.0</v>
      </c>
      <c r="AA39" s="24"/>
      <c r="AB39" s="26" t="n">
        <f>11581</f>
        <v>11581.0</v>
      </c>
      <c r="AC39" s="25"/>
      <c r="AD39" s="26" t="n">
        <f>15132</f>
        <v>15132.0</v>
      </c>
    </row>
    <row r="40">
      <c r="A40" s="21" t="s">
        <v>61</v>
      </c>
      <c r="B40" s="22" t="s">
        <v>27</v>
      </c>
      <c r="C40" s="22" t="s">
        <v>28</v>
      </c>
      <c r="D40" s="23"/>
      <c r="E40" s="26" t="n">
        <f>130</f>
        <v>130.0</v>
      </c>
      <c r="F40" s="24"/>
      <c r="G40" s="26" t="n">
        <f>860</f>
        <v>860.0</v>
      </c>
      <c r="H40" s="25"/>
      <c r="I40" s="26" t="n">
        <f>990</f>
        <v>990.0</v>
      </c>
      <c r="J40" s="23"/>
      <c r="K40" s="26" t="n">
        <f>12503960</f>
        <v>1.250396E7</v>
      </c>
      <c r="L40" s="24"/>
      <c r="M40" s="26" t="n">
        <f>25236300</f>
        <v>2.52363E7</v>
      </c>
      <c r="N40" s="25"/>
      <c r="O40" s="26" t="n">
        <f>37740260</f>
        <v>3.774026E7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/>
      <c r="Z40" s="26" t="n">
        <f>3551</f>
        <v>3551.0</v>
      </c>
      <c r="AA40" s="24"/>
      <c r="AB40" s="26" t="n">
        <f>12141</f>
        <v>12141.0</v>
      </c>
      <c r="AC40" s="25"/>
      <c r="AD40" s="26" t="n">
        <f>15692</f>
        <v>15692.0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2019-03-19T11:56:36Z</dcterms:modified>
</cp:coreProperties>
</file>