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<sst xmlns="http://schemas.openxmlformats.org/spreadsheetml/2006/main" count="170" uniqueCount="60">
  <si>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</si>
  <si>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</si>
  <si>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</si>
  <si>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</si>
  <si>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</si>
  <si>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</si>
  <si>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</si>
  <si>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</si>
  <si>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</si>
  <si>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</si>
  <si>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</si>
  <si>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</si>
  <si>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</si>
  <si>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</si>
  <si>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</si>
  <si>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</si>
  <si>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</si>
  <si>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</si>
  <si>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</si>
  <si>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</si>
  <si>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</si>
  <si>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</si>
  <si>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</si>
  <si>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</si>
  <si>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</si>
  <si>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</si>
  <si>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4.1</t>
  </si>
  <si>
    <t>長期国債先物オプション</t>
  </si>
  <si>
    <t>Options on 10-year JGB Futures</t>
  </si>
  <si>
    <t>●</t>
  </si>
  <si>
    <t>2</t>
  </si>
  <si>
    <t>3</t>
  </si>
  <si>
    <t>◎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</si>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</sst>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39"/>
  <sheetViews>
    <sheetView showGridLines="0" tabSelected="1" view="pageBreakPreview" workbookViewId="0" zoomScaleNormal="70" zoomScaleSheetLayoutView="100">
      <pane topLeftCell="W1" xSplit="44865"/>
      <selection activeCell="W1" pane="topRight" sqref="W1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422</f>
        <v>422.0</v>
      </c>
      <c r="F10" s="24"/>
      <c r="G10" s="26" t="n">
        <f>329</f>
        <v>329.0</v>
      </c>
      <c r="H10" s="25"/>
      <c r="I10" s="26" t="n">
        <f>751</f>
        <v>751.0</v>
      </c>
      <c r="J10" s="23"/>
      <c r="K10" s="26" t="n">
        <f>92520000</f>
        <v>9.252E7</v>
      </c>
      <c r="L10" s="24"/>
      <c r="M10" s="26" t="n">
        <f>63600000</f>
        <v>6.36E7</v>
      </c>
      <c r="N10" s="25"/>
      <c r="O10" s="26" t="n">
        <f>156120000</f>
        <v>1.5612E8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 t="s">
        <v>29</v>
      </c>
      <c r="T10" s="26" t="str">
        <f>"－"</f>
        <v>－</v>
      </c>
      <c r="U10" s="24"/>
      <c r="V10" s="26" t="n">
        <f>50</f>
        <v>50.0</v>
      </c>
      <c r="W10" s="25"/>
      <c r="X10" s="26" t="n">
        <f>50</f>
        <v>50.0</v>
      </c>
      <c r="Y10" s="23"/>
      <c r="Z10" s="26" t="n">
        <f>607</f>
        <v>607.0</v>
      </c>
      <c r="AA10" s="24" t="s">
        <v>29</v>
      </c>
      <c r="AB10" s="26" t="n">
        <f>371</f>
        <v>371.0</v>
      </c>
      <c r="AC10" s="25"/>
      <c r="AD10" s="26" t="n">
        <f>978</f>
        <v>978.0</v>
      </c>
    </row>
    <row r="11">
      <c r="A11" s="21" t="s">
        <v>30</v>
      </c>
      <c r="B11" s="22" t="s">
        <v>27</v>
      </c>
      <c r="C11" s="22" t="s">
        <v>28</v>
      </c>
      <c r="D11" s="23"/>
      <c r="E11" s="26" t="n">
        <f>588</f>
        <v>588.0</v>
      </c>
      <c r="F11" s="24"/>
      <c r="G11" s="26" t="n">
        <f>231</f>
        <v>231.0</v>
      </c>
      <c r="H11" s="25"/>
      <c r="I11" s="26" t="n">
        <f>819</f>
        <v>819.0</v>
      </c>
      <c r="J11" s="23"/>
      <c r="K11" s="26" t="n">
        <f>85490000</f>
        <v>8.549E7</v>
      </c>
      <c r="L11" s="24"/>
      <c r="M11" s="26" t="n">
        <f>37665000</f>
        <v>3.7665E7</v>
      </c>
      <c r="N11" s="25"/>
      <c r="O11" s="26" t="n">
        <f>123155000</f>
        <v>1.23155E8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/>
      <c r="T11" s="26" t="n">
        <f>100</f>
        <v>100.0</v>
      </c>
      <c r="U11" s="24"/>
      <c r="V11" s="26" t="n">
        <f>250</f>
        <v>250.0</v>
      </c>
      <c r="W11" s="25"/>
      <c r="X11" s="26" t="n">
        <f>350</f>
        <v>350.0</v>
      </c>
      <c r="Y11" s="23"/>
      <c r="Z11" s="26" t="n">
        <f>1015</f>
        <v>1015.0</v>
      </c>
      <c r="AA11" s="24"/>
      <c r="AB11" s="26" t="n">
        <f>552</f>
        <v>552.0</v>
      </c>
      <c r="AC11" s="25"/>
      <c r="AD11" s="26" t="n">
        <f>1567</f>
        <v>1567.0</v>
      </c>
    </row>
    <row r="12">
      <c r="A12" s="21" t="s">
        <v>31</v>
      </c>
      <c r="B12" s="22" t="s">
        <v>27</v>
      </c>
      <c r="C12" s="22" t="s">
        <v>28</v>
      </c>
      <c r="D12" s="23" t="s">
        <v>32</v>
      </c>
      <c r="E12" s="26" t="n">
        <f>653</f>
        <v>653.0</v>
      </c>
      <c r="F12" s="24"/>
      <c r="G12" s="26" t="n">
        <f>279</f>
        <v>279.0</v>
      </c>
      <c r="H12" s="25" t="s">
        <v>32</v>
      </c>
      <c r="I12" s="26" t="n">
        <f>932</f>
        <v>932.0</v>
      </c>
      <c r="J12" s="23" t="s">
        <v>32</v>
      </c>
      <c r="K12" s="26" t="n">
        <f>101872500</f>
        <v>1.018725E8</v>
      </c>
      <c r="L12" s="24"/>
      <c r="M12" s="26" t="n">
        <f>70210000</f>
        <v>7.021E7</v>
      </c>
      <c r="N12" s="25" t="s">
        <v>32</v>
      </c>
      <c r="O12" s="26" t="n">
        <f>172082500</f>
        <v>1.720825E8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 t="s">
        <v>32</v>
      </c>
      <c r="T12" s="26" t="n">
        <f>340</f>
        <v>340.0</v>
      </c>
      <c r="U12" s="24"/>
      <c r="V12" s="26" t="n">
        <f>160</f>
        <v>160.0</v>
      </c>
      <c r="W12" s="25"/>
      <c r="X12" s="26" t="n">
        <f>500</f>
        <v>500.0</v>
      </c>
      <c r="Y12" s="23"/>
      <c r="Z12" s="26" t="n">
        <f>1507</f>
        <v>1507.0</v>
      </c>
      <c r="AA12" s="24"/>
      <c r="AB12" s="26" t="n">
        <f>737</f>
        <v>737.0</v>
      </c>
      <c r="AC12" s="25"/>
      <c r="AD12" s="26" t="n">
        <f>2244</f>
        <v>2244.0</v>
      </c>
    </row>
    <row r="13">
      <c r="A13" s="21" t="s">
        <v>33</v>
      </c>
      <c r="B13" s="22" t="s">
        <v>27</v>
      </c>
      <c r="C13" s="22" t="s">
        <v>28</v>
      </c>
      <c r="D13" s="23"/>
      <c r="E13" s="26"/>
      <c r="F13" s="24"/>
      <c r="G13" s="26"/>
      <c r="H13" s="25"/>
      <c r="I13" s="26"/>
      <c r="J13" s="23"/>
      <c r="K13" s="26"/>
      <c r="L13" s="24"/>
      <c r="M13" s="26"/>
      <c r="N13" s="25"/>
      <c r="O13" s="26"/>
      <c r="P13" s="27"/>
      <c r="Q13" s="28"/>
      <c r="R13" s="29"/>
      <c r="S13" s="23"/>
      <c r="T13" s="26"/>
      <c r="U13" s="24"/>
      <c r="V13" s="26"/>
      <c r="W13" s="25"/>
      <c r="X13" s="26"/>
      <c r="Y13" s="23"/>
      <c r="Z13" s="26"/>
      <c r="AA13" s="24"/>
      <c r="AB13" s="26"/>
      <c r="AC13" s="25"/>
      <c r="AD13" s="26"/>
    </row>
    <row r="14">
      <c r="A14" s="21" t="s">
        <v>34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35</v>
      </c>
      <c r="B15" s="22" t="s">
        <v>27</v>
      </c>
      <c r="C15" s="22" t="s">
        <v>28</v>
      </c>
      <c r="D15" s="23"/>
      <c r="E15" s="26" t="n">
        <f>115</f>
        <v>115.0</v>
      </c>
      <c r="F15" s="24"/>
      <c r="G15" s="26" t="n">
        <f>461</f>
        <v>461.0</v>
      </c>
      <c r="H15" s="25"/>
      <c r="I15" s="26" t="n">
        <f>576</f>
        <v>576.0</v>
      </c>
      <c r="J15" s="23"/>
      <c r="K15" s="26" t="n">
        <f>22340000</f>
        <v>2.234E7</v>
      </c>
      <c r="L15" s="24"/>
      <c r="M15" s="26" t="n">
        <f>66735000</f>
        <v>6.6735E7</v>
      </c>
      <c r="N15" s="25"/>
      <c r="O15" s="26" t="n">
        <f>89075000</f>
        <v>8.9075E7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str">
        <f>"－"</f>
        <v>－</v>
      </c>
      <c r="U15" s="24"/>
      <c r="V15" s="26" t="n">
        <f>340</f>
        <v>340.0</v>
      </c>
      <c r="W15" s="25"/>
      <c r="X15" s="26" t="n">
        <f>340</f>
        <v>340.0</v>
      </c>
      <c r="Y15" s="23"/>
      <c r="Z15" s="26" t="n">
        <f>1543</f>
        <v>1543.0</v>
      </c>
      <c r="AA15" s="24"/>
      <c r="AB15" s="26" t="n">
        <f>983</f>
        <v>983.0</v>
      </c>
      <c r="AC15" s="25"/>
      <c r="AD15" s="26" t="n">
        <f>2526</f>
        <v>2526.0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237</f>
        <v>237.0</v>
      </c>
      <c r="F16" s="24" t="s">
        <v>32</v>
      </c>
      <c r="G16" s="26" t="n">
        <f>691</f>
        <v>691.0</v>
      </c>
      <c r="H16" s="25"/>
      <c r="I16" s="26" t="n">
        <f>928</f>
        <v>928.0</v>
      </c>
      <c r="J16" s="23"/>
      <c r="K16" s="26" t="n">
        <f>44970000</f>
        <v>4.497E7</v>
      </c>
      <c r="L16" s="24" t="s">
        <v>32</v>
      </c>
      <c r="M16" s="26" t="n">
        <f>125742500</f>
        <v>1.257425E8</v>
      </c>
      <c r="N16" s="25"/>
      <c r="O16" s="26" t="n">
        <f>170712500</f>
        <v>1.707125E8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n">
        <f>50</f>
        <v>50.0</v>
      </c>
      <c r="U16" s="24"/>
      <c r="V16" s="26" t="n">
        <f>530</f>
        <v>530.0</v>
      </c>
      <c r="W16" s="25"/>
      <c r="X16" s="26" t="n">
        <f>580</f>
        <v>580.0</v>
      </c>
      <c r="Y16" s="23"/>
      <c r="Z16" s="26" t="n">
        <f>1609</f>
        <v>1609.0</v>
      </c>
      <c r="AA16" s="24"/>
      <c r="AB16" s="26" t="n">
        <f>1265</f>
        <v>1265.0</v>
      </c>
      <c r="AC16" s="25"/>
      <c r="AD16" s="26" t="n">
        <f>2874</f>
        <v>2874.0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523</f>
        <v>523.0</v>
      </c>
      <c r="F17" s="24"/>
      <c r="G17" s="26" t="n">
        <f>291</f>
        <v>291.0</v>
      </c>
      <c r="H17" s="25"/>
      <c r="I17" s="26" t="n">
        <f>814</f>
        <v>814.0</v>
      </c>
      <c r="J17" s="23"/>
      <c r="K17" s="26" t="n">
        <f>91240000</f>
        <v>9.124E7</v>
      </c>
      <c r="L17" s="24"/>
      <c r="M17" s="26" t="n">
        <f>45220000</f>
        <v>4.522E7</v>
      </c>
      <c r="N17" s="25"/>
      <c r="O17" s="26" t="n">
        <f>136460000</f>
        <v>1.3646E8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str">
        <f>"－"</f>
        <v>－</v>
      </c>
      <c r="U17" s="24"/>
      <c r="V17" s="26" t="n">
        <f>80</f>
        <v>80.0</v>
      </c>
      <c r="W17" s="25"/>
      <c r="X17" s="26" t="n">
        <f>80</f>
        <v>80.0</v>
      </c>
      <c r="Y17" s="23"/>
      <c r="Z17" s="26" t="n">
        <f>1920</f>
        <v>1920.0</v>
      </c>
      <c r="AA17" s="24"/>
      <c r="AB17" s="26" t="n">
        <f>1278</f>
        <v>1278.0</v>
      </c>
      <c r="AC17" s="25"/>
      <c r="AD17" s="26" t="n">
        <f>3198</f>
        <v>3198.0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358</f>
        <v>358.0</v>
      </c>
      <c r="F18" s="24"/>
      <c r="G18" s="26" t="n">
        <f>324</f>
        <v>324.0</v>
      </c>
      <c r="H18" s="25"/>
      <c r="I18" s="26" t="n">
        <f>682</f>
        <v>682.0</v>
      </c>
      <c r="J18" s="23"/>
      <c r="K18" s="26" t="n">
        <f>65980000</f>
        <v>6.598E7</v>
      </c>
      <c r="L18" s="24"/>
      <c r="M18" s="26" t="n">
        <f>51100000</f>
        <v>5.11E7</v>
      </c>
      <c r="N18" s="25"/>
      <c r="O18" s="26" t="n">
        <f>117080000</f>
        <v>1.1708E8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str">
        <f>"－"</f>
        <v>－</v>
      </c>
      <c r="U18" s="24" t="s">
        <v>29</v>
      </c>
      <c r="V18" s="26" t="str">
        <f>"－"</f>
        <v>－</v>
      </c>
      <c r="W18" s="25" t="s">
        <v>29</v>
      </c>
      <c r="X18" s="26" t="str">
        <f>"－"</f>
        <v>－</v>
      </c>
      <c r="Y18" s="23"/>
      <c r="Z18" s="26" t="n">
        <f>2147</f>
        <v>2147.0</v>
      </c>
      <c r="AA18" s="24"/>
      <c r="AB18" s="26" t="n">
        <f>1377</f>
        <v>1377.0</v>
      </c>
      <c r="AC18" s="25"/>
      <c r="AD18" s="26" t="n">
        <f>3524</f>
        <v>3524.0</v>
      </c>
    </row>
    <row r="19">
      <c r="A19" s="21" t="s">
        <v>39</v>
      </c>
      <c r="B19" s="22" t="s">
        <v>27</v>
      </c>
      <c r="C19" s="22" t="s">
        <v>28</v>
      </c>
      <c r="D19" s="23"/>
      <c r="E19" s="26" t="n">
        <f>246</f>
        <v>246.0</v>
      </c>
      <c r="F19" s="24"/>
      <c r="G19" s="26" t="n">
        <f>496</f>
        <v>496.0</v>
      </c>
      <c r="H19" s="25"/>
      <c r="I19" s="26" t="n">
        <f>742</f>
        <v>742.0</v>
      </c>
      <c r="J19" s="23"/>
      <c r="K19" s="26" t="n">
        <f>25010000</f>
        <v>2.501E7</v>
      </c>
      <c r="L19" s="24"/>
      <c r="M19" s="26" t="n">
        <f>66302500</f>
        <v>6.63025E7</v>
      </c>
      <c r="N19" s="25"/>
      <c r="O19" s="26" t="n">
        <f>91312500</f>
        <v>9.13125E7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n">
        <f>123</f>
        <v>123.0</v>
      </c>
      <c r="U19" s="24"/>
      <c r="V19" s="26" t="n">
        <f>570</f>
        <v>570.0</v>
      </c>
      <c r="W19" s="25" t="s">
        <v>32</v>
      </c>
      <c r="X19" s="26" t="n">
        <f>693</f>
        <v>693.0</v>
      </c>
      <c r="Y19" s="23"/>
      <c r="Z19" s="26" t="n">
        <f>2223</f>
        <v>2223.0</v>
      </c>
      <c r="AA19" s="24"/>
      <c r="AB19" s="26" t="n">
        <f>1625</f>
        <v>1625.0</v>
      </c>
      <c r="AC19" s="25"/>
      <c r="AD19" s="26" t="n">
        <f>3848</f>
        <v>3848.0</v>
      </c>
    </row>
    <row r="20">
      <c r="A20" s="21" t="s">
        <v>40</v>
      </c>
      <c r="B20" s="22" t="s">
        <v>27</v>
      </c>
      <c r="C20" s="22" t="s">
        <v>28</v>
      </c>
      <c r="D20" s="23"/>
      <c r="E20" s="26"/>
      <c r="F20" s="24"/>
      <c r="G20" s="26"/>
      <c r="H20" s="25"/>
      <c r="I20" s="26"/>
      <c r="J20" s="23"/>
      <c r="K20" s="26"/>
      <c r="L20" s="24"/>
      <c r="M20" s="26"/>
      <c r="N20" s="25"/>
      <c r="O20" s="26"/>
      <c r="P20" s="27"/>
      <c r="Q20" s="28"/>
      <c r="R20" s="29"/>
      <c r="S20" s="23"/>
      <c r="T20" s="26"/>
      <c r="U20" s="24"/>
      <c r="V20" s="26"/>
      <c r="W20" s="25"/>
      <c r="X20" s="26"/>
      <c r="Y20" s="23"/>
      <c r="Z20" s="26"/>
      <c r="AA20" s="24"/>
      <c r="AB20" s="26"/>
      <c r="AC20" s="25"/>
      <c r="AD20" s="26"/>
    </row>
    <row r="21">
      <c r="A21" s="21" t="s">
        <v>41</v>
      </c>
      <c r="B21" s="22" t="s">
        <v>27</v>
      </c>
      <c r="C21" s="22" t="s">
        <v>28</v>
      </c>
      <c r="D21" s="23"/>
      <c r="E21" s="26"/>
      <c r="F21" s="24"/>
      <c r="G21" s="26"/>
      <c r="H21" s="25"/>
      <c r="I21" s="26"/>
      <c r="J21" s="23"/>
      <c r="K21" s="26"/>
      <c r="L21" s="24"/>
      <c r="M21" s="26"/>
      <c r="N21" s="25"/>
      <c r="O21" s="26"/>
      <c r="P21" s="27"/>
      <c r="Q21" s="28"/>
      <c r="R21" s="29"/>
      <c r="S21" s="23"/>
      <c r="T21" s="26"/>
      <c r="U21" s="24"/>
      <c r="V21" s="26"/>
      <c r="W21" s="25"/>
      <c r="X21" s="26"/>
      <c r="Y21" s="23"/>
      <c r="Z21" s="26"/>
      <c r="AA21" s="24"/>
      <c r="AB21" s="26"/>
      <c r="AC21" s="25"/>
      <c r="AD21" s="26"/>
    </row>
    <row r="22">
      <c r="A22" s="21" t="s">
        <v>42</v>
      </c>
      <c r="B22" s="22" t="s">
        <v>27</v>
      </c>
      <c r="C22" s="22" t="s">
        <v>28</v>
      </c>
      <c r="D22" s="23" t="s">
        <v>29</v>
      </c>
      <c r="E22" s="26" t="n">
        <f>11</f>
        <v>11.0</v>
      </c>
      <c r="F22" s="24"/>
      <c r="G22" s="26" t="n">
        <f>229</f>
        <v>229.0</v>
      </c>
      <c r="H22" s="25"/>
      <c r="I22" s="26" t="n">
        <f>240</f>
        <v>240.0</v>
      </c>
      <c r="J22" s="23" t="s">
        <v>29</v>
      </c>
      <c r="K22" s="26" t="n">
        <f>1580000</f>
        <v>1580000.0</v>
      </c>
      <c r="L22" s="24"/>
      <c r="M22" s="26" t="n">
        <f>32390000</f>
        <v>3.239E7</v>
      </c>
      <c r="N22" s="25"/>
      <c r="O22" s="26" t="n">
        <f>33970000</f>
        <v>3.397E7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str">
        <f>"－"</f>
        <v>－</v>
      </c>
      <c r="U22" s="24"/>
      <c r="V22" s="26" t="n">
        <f>38</f>
        <v>38.0</v>
      </c>
      <c r="W22" s="25"/>
      <c r="X22" s="26" t="n">
        <f>38</f>
        <v>38.0</v>
      </c>
      <c r="Y22" s="23"/>
      <c r="Z22" s="26" t="n">
        <f>2222</f>
        <v>2222.0</v>
      </c>
      <c r="AA22" s="24"/>
      <c r="AB22" s="26" t="n">
        <f>1695</f>
        <v>1695.0</v>
      </c>
      <c r="AC22" s="25"/>
      <c r="AD22" s="26" t="n">
        <f>3917</f>
        <v>3917.0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131</f>
        <v>131.0</v>
      </c>
      <c r="F23" s="24"/>
      <c r="G23" s="26" t="n">
        <f>199</f>
        <v>199.0</v>
      </c>
      <c r="H23" s="25"/>
      <c r="I23" s="26" t="n">
        <f>330</f>
        <v>330.0</v>
      </c>
      <c r="J23" s="23"/>
      <c r="K23" s="26" t="n">
        <f>9260000</f>
        <v>9260000.0</v>
      </c>
      <c r="L23" s="24"/>
      <c r="M23" s="26" t="n">
        <f>56085000</f>
        <v>5.6085E7</v>
      </c>
      <c r="N23" s="25"/>
      <c r="O23" s="26" t="n">
        <f>65345000</f>
        <v>6.5345E7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n">
        <f>40</f>
        <v>40.0</v>
      </c>
      <c r="U23" s="24"/>
      <c r="V23" s="26" t="n">
        <f>163</f>
        <v>163.0</v>
      </c>
      <c r="W23" s="25"/>
      <c r="X23" s="26" t="n">
        <f>203</f>
        <v>203.0</v>
      </c>
      <c r="Y23" s="23"/>
      <c r="Z23" s="26" t="n">
        <f>2259</f>
        <v>2259.0</v>
      </c>
      <c r="AA23" s="24"/>
      <c r="AB23" s="26" t="n">
        <f>1850</f>
        <v>1850.0</v>
      </c>
      <c r="AC23" s="25"/>
      <c r="AD23" s="26" t="n">
        <f>4109</f>
        <v>4109.0</v>
      </c>
    </row>
    <row r="24">
      <c r="A24" s="21" t="s">
        <v>44</v>
      </c>
      <c r="B24" s="22" t="s">
        <v>27</v>
      </c>
      <c r="C24" s="22" t="s">
        <v>28</v>
      </c>
      <c r="D24" s="23"/>
      <c r="E24" s="26" t="n">
        <f>336</f>
        <v>336.0</v>
      </c>
      <c r="F24" s="24"/>
      <c r="G24" s="26" t="n">
        <f>157</f>
        <v>157.0</v>
      </c>
      <c r="H24" s="25"/>
      <c r="I24" s="26" t="n">
        <f>493</f>
        <v>493.0</v>
      </c>
      <c r="J24" s="23"/>
      <c r="K24" s="26" t="n">
        <f>64300000</f>
        <v>6.43E7</v>
      </c>
      <c r="L24" s="24"/>
      <c r="M24" s="26" t="n">
        <f>22030000</f>
        <v>2.203E7</v>
      </c>
      <c r="N24" s="25"/>
      <c r="O24" s="26" t="n">
        <f>86330000</f>
        <v>8.633E7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n">
        <f>100</f>
        <v>100.0</v>
      </c>
      <c r="U24" s="24"/>
      <c r="V24" s="26" t="n">
        <f>25</f>
        <v>25.0</v>
      </c>
      <c r="W24" s="25"/>
      <c r="X24" s="26" t="n">
        <f>125</f>
        <v>125.0</v>
      </c>
      <c r="Y24" s="23"/>
      <c r="Z24" s="26" t="n">
        <f>2391</f>
        <v>2391.0</v>
      </c>
      <c r="AA24" s="24"/>
      <c r="AB24" s="26" t="n">
        <f>1930</f>
        <v>1930.0</v>
      </c>
      <c r="AC24" s="25"/>
      <c r="AD24" s="26" t="n">
        <f>4321</f>
        <v>4321.0</v>
      </c>
    </row>
    <row r="25">
      <c r="A25" s="21" t="s">
        <v>45</v>
      </c>
      <c r="B25" s="22" t="s">
        <v>27</v>
      </c>
      <c r="C25" s="22" t="s">
        <v>28</v>
      </c>
      <c r="D25" s="23"/>
      <c r="E25" s="26" t="n">
        <f>104</f>
        <v>104.0</v>
      </c>
      <c r="F25" s="24"/>
      <c r="G25" s="26" t="n">
        <f>217</f>
        <v>217.0</v>
      </c>
      <c r="H25" s="25"/>
      <c r="I25" s="26" t="n">
        <f>321</f>
        <v>321.0</v>
      </c>
      <c r="J25" s="23"/>
      <c r="K25" s="26" t="n">
        <f>20240000</f>
        <v>2.024E7</v>
      </c>
      <c r="L25" s="24"/>
      <c r="M25" s="26" t="n">
        <f>21790000</f>
        <v>2.179E7</v>
      </c>
      <c r="N25" s="25"/>
      <c r="O25" s="26" t="n">
        <f>42030000</f>
        <v>4.203E7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/>
      <c r="T25" s="26" t="str">
        <f>"－"</f>
        <v>－</v>
      </c>
      <c r="U25" s="24"/>
      <c r="V25" s="26" t="n">
        <f>28</f>
        <v>28.0</v>
      </c>
      <c r="W25" s="25"/>
      <c r="X25" s="26" t="n">
        <f>28</f>
        <v>28.0</v>
      </c>
      <c r="Y25" s="23"/>
      <c r="Z25" s="26" t="n">
        <f>2394</f>
        <v>2394.0</v>
      </c>
      <c r="AA25" s="24"/>
      <c r="AB25" s="26" t="n">
        <f>2013</f>
        <v>2013.0</v>
      </c>
      <c r="AC25" s="25"/>
      <c r="AD25" s="26" t="n">
        <f>4407</f>
        <v>4407.0</v>
      </c>
    </row>
    <row r="26">
      <c r="A26" s="21" t="s">
        <v>46</v>
      </c>
      <c r="B26" s="22" t="s">
        <v>27</v>
      </c>
      <c r="C26" s="22" t="s">
        <v>28</v>
      </c>
      <c r="D26" s="23"/>
      <c r="E26" s="26" t="n">
        <f>88</f>
        <v>88.0</v>
      </c>
      <c r="F26" s="24"/>
      <c r="G26" s="26" t="n">
        <f>185</f>
        <v>185.0</v>
      </c>
      <c r="H26" s="25"/>
      <c r="I26" s="26" t="n">
        <f>273</f>
        <v>273.0</v>
      </c>
      <c r="J26" s="23"/>
      <c r="K26" s="26" t="n">
        <f>14170000</f>
        <v>1.417E7</v>
      </c>
      <c r="L26" s="24"/>
      <c r="M26" s="26" t="n">
        <f>28720000</f>
        <v>2.872E7</v>
      </c>
      <c r="N26" s="25"/>
      <c r="O26" s="26" t="n">
        <f>42890000</f>
        <v>4.289E7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str">
        <f>"－"</f>
        <v>－</v>
      </c>
      <c r="U26" s="24"/>
      <c r="V26" s="26" t="str">
        <f>"－"</f>
        <v>－</v>
      </c>
      <c r="W26" s="25"/>
      <c r="X26" s="26" t="str">
        <f>"－"</f>
        <v>－</v>
      </c>
      <c r="Y26" s="23"/>
      <c r="Z26" s="26" t="n">
        <f>2392</f>
        <v>2392.0</v>
      </c>
      <c r="AA26" s="24"/>
      <c r="AB26" s="26" t="n">
        <f>2105</f>
        <v>2105.0</v>
      </c>
      <c r="AC26" s="25"/>
      <c r="AD26" s="26" t="n">
        <f>4497</f>
        <v>4497.0</v>
      </c>
    </row>
    <row r="27">
      <c r="A27" s="21" t="s">
        <v>47</v>
      </c>
      <c r="B27" s="22" t="s">
        <v>27</v>
      </c>
      <c r="C27" s="22" t="s">
        <v>28</v>
      </c>
      <c r="D27" s="23"/>
      <c r="E27" s="26"/>
      <c r="F27" s="24"/>
      <c r="G27" s="26"/>
      <c r="H27" s="25"/>
      <c r="I27" s="26"/>
      <c r="J27" s="23"/>
      <c r="K27" s="26"/>
      <c r="L27" s="24"/>
      <c r="M27" s="26"/>
      <c r="N27" s="25"/>
      <c r="O27" s="26"/>
      <c r="P27" s="27"/>
      <c r="Q27" s="28"/>
      <c r="R27" s="29"/>
      <c r="S27" s="23"/>
      <c r="T27" s="26"/>
      <c r="U27" s="24"/>
      <c r="V27" s="26"/>
      <c r="W27" s="25"/>
      <c r="X27" s="26"/>
      <c r="Y27" s="23"/>
      <c r="Z27" s="26"/>
      <c r="AA27" s="24"/>
      <c r="AB27" s="26"/>
      <c r="AC27" s="25"/>
      <c r="AD27" s="26"/>
    </row>
    <row r="28">
      <c r="A28" s="21" t="s">
        <v>48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49</v>
      </c>
      <c r="B29" s="22" t="s">
        <v>27</v>
      </c>
      <c r="C29" s="22" t="s">
        <v>28</v>
      </c>
      <c r="D29" s="23"/>
      <c r="E29" s="26" t="n">
        <f>169</f>
        <v>169.0</v>
      </c>
      <c r="F29" s="24"/>
      <c r="G29" s="26" t="n">
        <f>204</f>
        <v>204.0</v>
      </c>
      <c r="H29" s="25"/>
      <c r="I29" s="26" t="n">
        <f>373</f>
        <v>373.0</v>
      </c>
      <c r="J29" s="23"/>
      <c r="K29" s="26" t="n">
        <f>11740000</f>
        <v>1.174E7</v>
      </c>
      <c r="L29" s="24"/>
      <c r="M29" s="26" t="n">
        <f>15190000</f>
        <v>1.519E7</v>
      </c>
      <c r="N29" s="25"/>
      <c r="O29" s="26" t="n">
        <f>26930000</f>
        <v>2.693E7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str">
        <f>"－"</f>
        <v>－</v>
      </c>
      <c r="U29" s="24"/>
      <c r="V29" s="26" t="str">
        <f>"－"</f>
        <v>－</v>
      </c>
      <c r="W29" s="25"/>
      <c r="X29" s="26" t="str">
        <f>"－"</f>
        <v>－</v>
      </c>
      <c r="Y29" s="23"/>
      <c r="Z29" s="26" t="n">
        <f>2421</f>
        <v>2421.0</v>
      </c>
      <c r="AA29" s="24"/>
      <c r="AB29" s="26" t="n">
        <f>2277</f>
        <v>2277.0</v>
      </c>
      <c r="AC29" s="25"/>
      <c r="AD29" s="26" t="n">
        <f>4698</f>
        <v>4698.0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106</f>
        <v>106.0</v>
      </c>
      <c r="F30" s="24" t="s">
        <v>29</v>
      </c>
      <c r="G30" s="26" t="n">
        <f>115</f>
        <v>115.0</v>
      </c>
      <c r="H30" s="25" t="s">
        <v>29</v>
      </c>
      <c r="I30" s="26" t="n">
        <f>221</f>
        <v>221.0</v>
      </c>
      <c r="J30" s="23"/>
      <c r="K30" s="26" t="n">
        <f>9370000</f>
        <v>9370000.0</v>
      </c>
      <c r="L30" s="24" t="s">
        <v>29</v>
      </c>
      <c r="M30" s="26" t="n">
        <f>6510000</f>
        <v>6510000.0</v>
      </c>
      <c r="N30" s="25" t="s">
        <v>29</v>
      </c>
      <c r="O30" s="26" t="n">
        <f>15880000</f>
        <v>1.588E7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str">
        <f>"－"</f>
        <v>－</v>
      </c>
      <c r="U30" s="24"/>
      <c r="V30" s="26" t="n">
        <f>125</f>
        <v>125.0</v>
      </c>
      <c r="W30" s="25"/>
      <c r="X30" s="26" t="n">
        <f>125</f>
        <v>125.0</v>
      </c>
      <c r="Y30" s="23"/>
      <c r="Z30" s="26" t="n">
        <f>2367</f>
        <v>2367.0</v>
      </c>
      <c r="AA30" s="24"/>
      <c r="AB30" s="26" t="n">
        <f>2316</f>
        <v>2316.0</v>
      </c>
      <c r="AC30" s="25"/>
      <c r="AD30" s="26" t="n">
        <f>4683</f>
        <v>4683.0</v>
      </c>
    </row>
    <row r="31">
      <c r="A31" s="21" t="s">
        <v>51</v>
      </c>
      <c r="B31" s="22" t="s">
        <v>27</v>
      </c>
      <c r="C31" s="22" t="s">
        <v>28</v>
      </c>
      <c r="D31" s="23"/>
      <c r="E31" s="26" t="n">
        <f>101</f>
        <v>101.0</v>
      </c>
      <c r="F31" s="24"/>
      <c r="G31" s="26" t="n">
        <f>248</f>
        <v>248.0</v>
      </c>
      <c r="H31" s="25"/>
      <c r="I31" s="26" t="n">
        <f>349</f>
        <v>349.0</v>
      </c>
      <c r="J31" s="23"/>
      <c r="K31" s="26" t="n">
        <f>8250000</f>
        <v>8250000.0</v>
      </c>
      <c r="L31" s="24"/>
      <c r="M31" s="26" t="n">
        <f>24250000</f>
        <v>2.425E7</v>
      </c>
      <c r="N31" s="25"/>
      <c r="O31" s="26" t="n">
        <f>32500000</f>
        <v>3.25E7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str">
        <f>"－"</f>
        <v>－</v>
      </c>
      <c r="U31" s="24"/>
      <c r="V31" s="26" t="str">
        <f>"－"</f>
        <v>－</v>
      </c>
      <c r="W31" s="25"/>
      <c r="X31" s="26" t="str">
        <f>"－"</f>
        <v>－</v>
      </c>
      <c r="Y31" s="23"/>
      <c r="Z31" s="26" t="n">
        <f>2355</f>
        <v>2355.0</v>
      </c>
      <c r="AA31" s="24"/>
      <c r="AB31" s="26" t="n">
        <f>2349</f>
        <v>2349.0</v>
      </c>
      <c r="AC31" s="25"/>
      <c r="AD31" s="26" t="n">
        <f>4704</f>
        <v>4704.0</v>
      </c>
    </row>
    <row r="32">
      <c r="A32" s="21" t="s">
        <v>52</v>
      </c>
      <c r="B32" s="22" t="s">
        <v>27</v>
      </c>
      <c r="C32" s="22" t="s">
        <v>28</v>
      </c>
      <c r="D32" s="23"/>
      <c r="E32" s="26" t="n">
        <f>193</f>
        <v>193.0</v>
      </c>
      <c r="F32" s="24"/>
      <c r="G32" s="26" t="n">
        <f>219</f>
        <v>219.0</v>
      </c>
      <c r="H32" s="25"/>
      <c r="I32" s="26" t="n">
        <f>412</f>
        <v>412.0</v>
      </c>
      <c r="J32" s="23"/>
      <c r="K32" s="26" t="n">
        <f>9020000</f>
        <v>9020000.0</v>
      </c>
      <c r="L32" s="24"/>
      <c r="M32" s="26" t="n">
        <f>10360000</f>
        <v>1.036E7</v>
      </c>
      <c r="N32" s="25"/>
      <c r="O32" s="26" t="n">
        <f>19380000</f>
        <v>1.938E7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n">
        <f>45</f>
        <v>45.0</v>
      </c>
      <c r="W32" s="25"/>
      <c r="X32" s="26" t="n">
        <f>45</f>
        <v>45.0</v>
      </c>
      <c r="Y32" s="23"/>
      <c r="Z32" s="26" t="n">
        <f>2435</f>
        <v>2435.0</v>
      </c>
      <c r="AA32" s="24"/>
      <c r="AB32" s="26" t="n">
        <f>2403</f>
        <v>2403.0</v>
      </c>
      <c r="AC32" s="25"/>
      <c r="AD32" s="26" t="n">
        <f>4838</f>
        <v>4838.0</v>
      </c>
    </row>
    <row r="33">
      <c r="A33" s="21" t="s">
        <v>53</v>
      </c>
      <c r="B33" s="22" t="s">
        <v>27</v>
      </c>
      <c r="C33" s="22" t="s">
        <v>28</v>
      </c>
      <c r="D33" s="23"/>
      <c r="E33" s="26" t="n">
        <f>406</f>
        <v>406.0</v>
      </c>
      <c r="F33" s="24"/>
      <c r="G33" s="26" t="n">
        <f>512</f>
        <v>512.0</v>
      </c>
      <c r="H33" s="25"/>
      <c r="I33" s="26" t="n">
        <f>918</f>
        <v>918.0</v>
      </c>
      <c r="J33" s="23"/>
      <c r="K33" s="26" t="n">
        <f>19100000</f>
        <v>1.91E7</v>
      </c>
      <c r="L33" s="24"/>
      <c r="M33" s="26" t="n">
        <f>54495000</f>
        <v>5.4495E7</v>
      </c>
      <c r="N33" s="25"/>
      <c r="O33" s="26" t="n">
        <f>73595000</f>
        <v>7.3595E7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str">
        <f>"－"</f>
        <v>－</v>
      </c>
      <c r="U33" s="24"/>
      <c r="V33" s="26" t="n">
        <f>202</f>
        <v>202.0</v>
      </c>
      <c r="W33" s="25"/>
      <c r="X33" s="26" t="n">
        <f>202</f>
        <v>202.0</v>
      </c>
      <c r="Y33" s="23"/>
      <c r="Z33" s="26" t="n">
        <f>2714</f>
        <v>2714.0</v>
      </c>
      <c r="AA33" s="24"/>
      <c r="AB33" s="26" t="n">
        <f>2505</f>
        <v>2505.0</v>
      </c>
      <c r="AC33" s="25"/>
      <c r="AD33" s="26" t="n">
        <f>5219</f>
        <v>5219.0</v>
      </c>
    </row>
    <row r="34">
      <c r="A34" s="21" t="s">
        <v>54</v>
      </c>
      <c r="B34" s="22" t="s">
        <v>27</v>
      </c>
      <c r="C34" s="22" t="s">
        <v>28</v>
      </c>
      <c r="D34" s="23"/>
      <c r="E34" s="26"/>
      <c r="F34" s="24"/>
      <c r="G34" s="26"/>
      <c r="H34" s="25"/>
      <c r="I34" s="26"/>
      <c r="J34" s="23"/>
      <c r="K34" s="26"/>
      <c r="L34" s="24"/>
      <c r="M34" s="26"/>
      <c r="N34" s="25"/>
      <c r="O34" s="26"/>
      <c r="P34" s="27"/>
      <c r="Q34" s="28"/>
      <c r="R34" s="29"/>
      <c r="S34" s="23"/>
      <c r="T34" s="26"/>
      <c r="U34" s="24"/>
      <c r="V34" s="26"/>
      <c r="W34" s="25"/>
      <c r="X34" s="26"/>
      <c r="Y34" s="23"/>
      <c r="Z34" s="26"/>
      <c r="AA34" s="24"/>
      <c r="AB34" s="26"/>
      <c r="AC34" s="25"/>
      <c r="AD34" s="26"/>
    </row>
    <row r="35">
      <c r="A35" s="21" t="s">
        <v>55</v>
      </c>
      <c r="B35" s="22" t="s">
        <v>27</v>
      </c>
      <c r="C35" s="22" t="s">
        <v>28</v>
      </c>
      <c r="D35" s="23"/>
      <c r="E35" s="26"/>
      <c r="F35" s="24"/>
      <c r="G35" s="26"/>
      <c r="H35" s="25"/>
      <c r="I35" s="26"/>
      <c r="J35" s="23"/>
      <c r="K35" s="26"/>
      <c r="L35" s="24"/>
      <c r="M35" s="26"/>
      <c r="N35" s="25"/>
      <c r="O35" s="26"/>
      <c r="P35" s="27"/>
      <c r="Q35" s="28"/>
      <c r="R35" s="29"/>
      <c r="S35" s="23"/>
      <c r="T35" s="26"/>
      <c r="U35" s="24"/>
      <c r="V35" s="26"/>
      <c r="W35" s="25"/>
      <c r="X35" s="26"/>
      <c r="Y35" s="23"/>
      <c r="Z35" s="26"/>
      <c r="AA35" s="24"/>
      <c r="AB35" s="26"/>
      <c r="AC35" s="25"/>
      <c r="AD35" s="26"/>
    </row>
    <row r="36">
      <c r="A36" s="21" t="s">
        <v>56</v>
      </c>
      <c r="B36" s="22" t="s">
        <v>27</v>
      </c>
      <c r="C36" s="22" t="s">
        <v>28</v>
      </c>
      <c r="D36" s="23"/>
      <c r="E36" s="26" t="n">
        <f>96</f>
        <v>96.0</v>
      </c>
      <c r="F36" s="24"/>
      <c r="G36" s="26" t="n">
        <f>322</f>
        <v>322.0</v>
      </c>
      <c r="H36" s="25"/>
      <c r="I36" s="26" t="n">
        <f>418</f>
        <v>418.0</v>
      </c>
      <c r="J36" s="23"/>
      <c r="K36" s="26" t="n">
        <f>2770000</f>
        <v>2770000.0</v>
      </c>
      <c r="L36" s="24"/>
      <c r="M36" s="26" t="n">
        <f>26555000</f>
        <v>2.6555E7</v>
      </c>
      <c r="N36" s="25"/>
      <c r="O36" s="26" t="n">
        <f>29325000</f>
        <v>2.9325E7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str">
        <f>"－"</f>
        <v>－</v>
      </c>
      <c r="U36" s="24"/>
      <c r="V36" s="26" t="n">
        <f>132</f>
        <v>132.0</v>
      </c>
      <c r="W36" s="25"/>
      <c r="X36" s="26" t="n">
        <f>132</f>
        <v>132.0</v>
      </c>
      <c r="Y36" s="23"/>
      <c r="Z36" s="26" t="n">
        <f>2784</f>
        <v>2784.0</v>
      </c>
      <c r="AA36" s="24"/>
      <c r="AB36" s="26" t="n">
        <f>2495</f>
        <v>2495.0</v>
      </c>
      <c r="AC36" s="25"/>
      <c r="AD36" s="26" t="n">
        <f>5279</f>
        <v>5279.0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76</f>
        <v>76.0</v>
      </c>
      <c r="F37" s="24"/>
      <c r="G37" s="26" t="n">
        <f>521</f>
        <v>521.0</v>
      </c>
      <c r="H37" s="25"/>
      <c r="I37" s="26" t="n">
        <f>597</f>
        <v>597.0</v>
      </c>
      <c r="J37" s="23"/>
      <c r="K37" s="26" t="n">
        <f>1700000</f>
        <v>1700000.0</v>
      </c>
      <c r="L37" s="24"/>
      <c r="M37" s="26" t="n">
        <f>121520000</f>
        <v>1.2152E8</v>
      </c>
      <c r="N37" s="25"/>
      <c r="O37" s="26" t="n">
        <f>123220000</f>
        <v>1.2322E8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n">
        <f>28</f>
        <v>28.0</v>
      </c>
      <c r="U37" s="24" t="s">
        <v>32</v>
      </c>
      <c r="V37" s="26" t="n">
        <f>655</f>
        <v>655.0</v>
      </c>
      <c r="W37" s="25"/>
      <c r="X37" s="26" t="n">
        <f>683</f>
        <v>683.0</v>
      </c>
      <c r="Y37" s="23" t="s">
        <v>32</v>
      </c>
      <c r="Z37" s="26" t="n">
        <f>2813</f>
        <v>2813.0</v>
      </c>
      <c r="AA37" s="24" t="s">
        <v>32</v>
      </c>
      <c r="AB37" s="26" t="n">
        <f>2736</f>
        <v>2736.0</v>
      </c>
      <c r="AC37" s="25" t="s">
        <v>32</v>
      </c>
      <c r="AD37" s="26" t="n">
        <f>5549</f>
        <v>5549.0</v>
      </c>
    </row>
    <row r="38">
      <c r="A38" s="21" t="s">
        <v>58</v>
      </c>
      <c r="B38" s="22" t="s">
        <v>27</v>
      </c>
      <c r="C38" s="22" t="s">
        <v>28</v>
      </c>
      <c r="D38" s="23"/>
      <c r="E38" s="26"/>
      <c r="F38" s="24"/>
      <c r="G38" s="26"/>
      <c r="H38" s="25"/>
      <c r="I38" s="26"/>
      <c r="J38" s="23"/>
      <c r="K38" s="26"/>
      <c r="L38" s="24"/>
      <c r="M38" s="26"/>
      <c r="N38" s="25"/>
      <c r="O38" s="26"/>
      <c r="P38" s="27"/>
      <c r="Q38" s="28"/>
      <c r="R38" s="29"/>
      <c r="S38" s="23"/>
      <c r="T38" s="26"/>
      <c r="U38" s="24"/>
      <c r="V38" s="26"/>
      <c r="W38" s="25"/>
      <c r="X38" s="26"/>
      <c r="Y38" s="23"/>
      <c r="Z38" s="26"/>
      <c r="AA38" s="24"/>
      <c r="AB38" s="26"/>
      <c r="AC38" s="25"/>
      <c r="AD38" s="26"/>
    </row>
    <row r="39">
      <c r="A39" s="21" t="s">
        <v>59</v>
      </c>
      <c r="B39" s="22" t="s">
        <v>27</v>
      </c>
      <c r="C39" s="22" t="s">
        <v>28</v>
      </c>
      <c r="D39" s="23"/>
      <c r="E39" s="26" t="n">
        <f>285</f>
        <v>285.0</v>
      </c>
      <c r="F39" s="24"/>
      <c r="G39" s="26" t="n">
        <f>150</f>
        <v>150.0</v>
      </c>
      <c r="H39" s="25"/>
      <c r="I39" s="26" t="n">
        <f>435</f>
        <v>435.0</v>
      </c>
      <c r="J39" s="23"/>
      <c r="K39" s="26" t="n">
        <f>11400000</f>
        <v>1.14E7</v>
      </c>
      <c r="L39" s="24"/>
      <c r="M39" s="26" t="n">
        <f>10870000</f>
        <v>1.087E7</v>
      </c>
      <c r="N39" s="25"/>
      <c r="O39" s="26" t="n">
        <f>22270000</f>
        <v>2.227E7</v>
      </c>
      <c r="P39" s="27" t="n">
        <f>32</f>
        <v>32.0</v>
      </c>
      <c r="Q39" s="28" t="n">
        <f>545</f>
        <v>545.0</v>
      </c>
      <c r="R39" s="29" t="n">
        <f>577</f>
        <v>577.0</v>
      </c>
      <c r="S39" s="23"/>
      <c r="T39" s="26" t="n">
        <f>20</f>
        <v>20.0</v>
      </c>
      <c r="U39" s="24"/>
      <c r="V39" s="26" t="n">
        <f>60</f>
        <v>60.0</v>
      </c>
      <c r="W39" s="25"/>
      <c r="X39" s="26" t="n">
        <f>80</f>
        <v>80.0</v>
      </c>
      <c r="Y39" s="23" t="s">
        <v>29</v>
      </c>
      <c r="Z39" s="26" t="n">
        <f>326</f>
        <v>326.0</v>
      </c>
      <c r="AA39" s="24"/>
      <c r="AB39" s="26" t="n">
        <f>481</f>
        <v>481.0</v>
      </c>
      <c r="AC39" s="25" t="s">
        <v>29</v>
      </c>
      <c r="AD39" s="26" t="n">
        <f>807</f>
        <v>807.0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2019-03-19T11:56:40Z</dcterms:modified>
</cp:coreProperties>
</file>