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<sst xmlns="http://schemas.openxmlformats.org/spreadsheetml/2006/main" count="173" uniqueCount="61">
  <si>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</si>
  <si>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</si>
  <si>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</si>
  <si>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</si>
  <si>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</si>
  <si>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</si>
  <si>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</si>
  <si>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</si>
  <si>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</si>
  <si>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</si>
  <si>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</si>
  <si>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</si>
  <si>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</si>
  <si>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</si>
  <si>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</si>
  <si>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</si>
  <si>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</si>
  <si>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</si>
  <si>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</si>
  <si>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</si>
  <si>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</si>
  <si>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</si>
  <si>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</si>
  <si>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</si>
  <si>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</si>
  <si>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</si>
  <si>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</si>
  <si>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長期国債先物オプション</t>
  </si>
  <si>
    <t>Options on 10-year JGB Futures</t>
  </si>
  <si>
    <t>2</t>
  </si>
  <si>
    <t>3</t>
  </si>
  <si>
    <t>4</t>
  </si>
  <si>
    <t>5</t>
  </si>
  <si>
    <t>6</t>
  </si>
  <si>
    <t>7</t>
  </si>
  <si>
    <t>◎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</si>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</sst>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topLeftCell="W1" xSplit="44865"/>
      <selection activeCell="W1" pane="topRight" sqref="W1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381</f>
        <v>381.0</v>
      </c>
      <c r="F10" s="24"/>
      <c r="G10" s="26" t="n">
        <f>324</f>
        <v>324.0</v>
      </c>
      <c r="H10" s="25"/>
      <c r="I10" s="26" t="n">
        <f>705</f>
        <v>705.0</v>
      </c>
      <c r="J10" s="23"/>
      <c r="K10" s="26" t="n">
        <f>34210000</f>
        <v>3.421E7</v>
      </c>
      <c r="L10" s="24"/>
      <c r="M10" s="26" t="n">
        <f>50105000</f>
        <v>5.0105E7</v>
      </c>
      <c r="N10" s="25"/>
      <c r="O10" s="26" t="n">
        <f>84315000</f>
        <v>8.4315E7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60</f>
        <v>60.0</v>
      </c>
      <c r="U10" s="24"/>
      <c r="V10" s="26" t="n">
        <f>360</f>
        <v>360.0</v>
      </c>
      <c r="W10" s="25"/>
      <c r="X10" s="26" t="n">
        <f>420</f>
        <v>420.0</v>
      </c>
      <c r="Y10" s="23"/>
      <c r="Z10" s="26" t="n">
        <f>686</f>
        <v>686.0</v>
      </c>
      <c r="AA10" s="24"/>
      <c r="AB10" s="26" t="n">
        <f>634</f>
        <v>634.0</v>
      </c>
      <c r="AC10" s="25"/>
      <c r="AD10" s="26" t="n">
        <f>1320</f>
        <v>1320.0</v>
      </c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32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33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34</v>
      </c>
      <c r="B16" s="22" t="s">
        <v>27</v>
      </c>
      <c r="C16" s="22" t="s">
        <v>28</v>
      </c>
      <c r="D16" s="23"/>
      <c r="E16" s="26" t="n">
        <f>343</f>
        <v>343.0</v>
      </c>
      <c r="F16" s="24"/>
      <c r="G16" s="26" t="n">
        <f>395</f>
        <v>395.0</v>
      </c>
      <c r="H16" s="25"/>
      <c r="I16" s="26" t="n">
        <f>738</f>
        <v>738.0</v>
      </c>
      <c r="J16" s="23" t="s">
        <v>35</v>
      </c>
      <c r="K16" s="26" t="n">
        <f>68310000</f>
        <v>6.831E7</v>
      </c>
      <c r="L16" s="24"/>
      <c r="M16" s="26" t="n">
        <f>43415000</f>
        <v>4.3415E7</v>
      </c>
      <c r="N16" s="25" t="s">
        <v>35</v>
      </c>
      <c r="O16" s="26" t="n">
        <f>111725000</f>
        <v>1.11725E8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35</v>
      </c>
      <c r="T16" s="26" t="n">
        <f>103</f>
        <v>103.0</v>
      </c>
      <c r="U16" s="24"/>
      <c r="V16" s="26" t="n">
        <f>303</f>
        <v>303.0</v>
      </c>
      <c r="W16" s="25"/>
      <c r="X16" s="26" t="n">
        <f>406</f>
        <v>406.0</v>
      </c>
      <c r="Y16" s="23"/>
      <c r="Z16" s="26" t="n">
        <f>986</f>
        <v>986.0</v>
      </c>
      <c r="AA16" s="24"/>
      <c r="AB16" s="26" t="n">
        <f>915</f>
        <v>915.0</v>
      </c>
      <c r="AC16" s="25"/>
      <c r="AD16" s="26" t="n">
        <f>1901</f>
        <v>1901.0</v>
      </c>
    </row>
    <row r="17">
      <c r="A17" s="21" t="s">
        <v>36</v>
      </c>
      <c r="B17" s="22" t="s">
        <v>27</v>
      </c>
      <c r="C17" s="22" t="s">
        <v>28</v>
      </c>
      <c r="D17" s="23"/>
      <c r="E17" s="26" t="n">
        <f>366</f>
        <v>366.0</v>
      </c>
      <c r="F17" s="24" t="s">
        <v>35</v>
      </c>
      <c r="G17" s="26" t="n">
        <f>493</f>
        <v>493.0</v>
      </c>
      <c r="H17" s="25"/>
      <c r="I17" s="26" t="n">
        <f>859</f>
        <v>859.0</v>
      </c>
      <c r="J17" s="23"/>
      <c r="K17" s="26" t="n">
        <f>60100000</f>
        <v>6.01E7</v>
      </c>
      <c r="L17" s="24"/>
      <c r="M17" s="26" t="n">
        <f>45360000</f>
        <v>4.536E7</v>
      </c>
      <c r="N17" s="25"/>
      <c r="O17" s="26" t="n">
        <f>105460000</f>
        <v>1.0546E8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 t="s">
        <v>37</v>
      </c>
      <c r="T17" s="26" t="str">
        <f>"－"</f>
        <v>－</v>
      </c>
      <c r="U17" s="24"/>
      <c r="V17" s="26" t="n">
        <f>1</f>
        <v>1.0</v>
      </c>
      <c r="W17" s="25"/>
      <c r="X17" s="26" t="n">
        <f>1</f>
        <v>1.0</v>
      </c>
      <c r="Y17" s="23"/>
      <c r="Z17" s="26" t="n">
        <f>1207</f>
        <v>1207.0</v>
      </c>
      <c r="AA17" s="24"/>
      <c r="AB17" s="26" t="n">
        <f>1226</f>
        <v>1226.0</v>
      </c>
      <c r="AC17" s="25"/>
      <c r="AD17" s="26" t="n">
        <f>2433</f>
        <v>2433.0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182</f>
        <v>182.0</v>
      </c>
      <c r="F20" s="24" t="s">
        <v>37</v>
      </c>
      <c r="G20" s="26" t="n">
        <f>25</f>
        <v>25.0</v>
      </c>
      <c r="H20" s="25"/>
      <c r="I20" s="26" t="n">
        <f>207</f>
        <v>207.0</v>
      </c>
      <c r="J20" s="23"/>
      <c r="K20" s="26" t="n">
        <f>24550000</f>
        <v>2.455E7</v>
      </c>
      <c r="L20" s="24"/>
      <c r="M20" s="26" t="n">
        <f>4250000</f>
        <v>4250000.0</v>
      </c>
      <c r="N20" s="25"/>
      <c r="O20" s="26" t="n">
        <f>28800000</f>
        <v>2.88E7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30</f>
        <v>30.0</v>
      </c>
      <c r="U20" s="24"/>
      <c r="V20" s="26" t="n">
        <f>20</f>
        <v>20.0</v>
      </c>
      <c r="W20" s="25"/>
      <c r="X20" s="26" t="n">
        <f>50</f>
        <v>50.0</v>
      </c>
      <c r="Y20" s="23"/>
      <c r="Z20" s="26" t="n">
        <f>1307</f>
        <v>1307.0</v>
      </c>
      <c r="AA20" s="24"/>
      <c r="AB20" s="26" t="n">
        <f>1251</f>
        <v>1251.0</v>
      </c>
      <c r="AC20" s="25"/>
      <c r="AD20" s="26" t="n">
        <f>2558</f>
        <v>2558.0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117</f>
        <v>117.0</v>
      </c>
      <c r="F21" s="24"/>
      <c r="G21" s="26" t="n">
        <f>349</f>
        <v>349.0</v>
      </c>
      <c r="H21" s="25"/>
      <c r="I21" s="26" t="n">
        <f>466</f>
        <v>466.0</v>
      </c>
      <c r="J21" s="23"/>
      <c r="K21" s="26" t="n">
        <f>15660000</f>
        <v>1.566E7</v>
      </c>
      <c r="L21" s="24" t="s">
        <v>35</v>
      </c>
      <c r="M21" s="26" t="n">
        <f>74235000</f>
        <v>7.4235E7</v>
      </c>
      <c r="N21" s="25"/>
      <c r="O21" s="26" t="n">
        <f>89895000</f>
        <v>8.9895E7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n">
        <f>300</f>
        <v>300.0</v>
      </c>
      <c r="W21" s="25"/>
      <c r="X21" s="26" t="n">
        <f>300</f>
        <v>300.0</v>
      </c>
      <c r="Y21" s="23"/>
      <c r="Z21" s="26" t="n">
        <f>1354</f>
        <v>1354.0</v>
      </c>
      <c r="AA21" s="24"/>
      <c r="AB21" s="26" t="n">
        <f>1425</f>
        <v>1425.0</v>
      </c>
      <c r="AC21" s="25"/>
      <c r="AD21" s="26" t="n">
        <f>2779</f>
        <v>2779.0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54</f>
        <v>54.0</v>
      </c>
      <c r="F22" s="24"/>
      <c r="G22" s="26" t="n">
        <f>255</f>
        <v>255.0</v>
      </c>
      <c r="H22" s="25"/>
      <c r="I22" s="26" t="n">
        <f>309</f>
        <v>309.0</v>
      </c>
      <c r="J22" s="23"/>
      <c r="K22" s="26" t="n">
        <f>4040000</f>
        <v>4040000.0</v>
      </c>
      <c r="L22" s="24"/>
      <c r="M22" s="26" t="n">
        <f>32600000</f>
        <v>3.26E7</v>
      </c>
      <c r="N22" s="25"/>
      <c r="O22" s="26" t="n">
        <f>36640000</f>
        <v>3.664E7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60</f>
        <v>60.0</v>
      </c>
      <c r="U22" s="24"/>
      <c r="V22" s="26" t="n">
        <f>15</f>
        <v>15.0</v>
      </c>
      <c r="W22" s="25"/>
      <c r="X22" s="26" t="n">
        <f>75</f>
        <v>75.0</v>
      </c>
      <c r="Y22" s="23"/>
      <c r="Z22" s="26" t="n">
        <f>1344</f>
        <v>1344.0</v>
      </c>
      <c r="AA22" s="24"/>
      <c r="AB22" s="26" t="n">
        <f>1575</f>
        <v>1575.0</v>
      </c>
      <c r="AC22" s="25"/>
      <c r="AD22" s="26" t="n">
        <f>2919</f>
        <v>2919.0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167</f>
        <v>167.0</v>
      </c>
      <c r="F23" s="24"/>
      <c r="G23" s="26" t="n">
        <f>69</f>
        <v>69.0</v>
      </c>
      <c r="H23" s="25"/>
      <c r="I23" s="26" t="n">
        <f>236</f>
        <v>236.0</v>
      </c>
      <c r="J23" s="23"/>
      <c r="K23" s="26" t="n">
        <f>18560000</f>
        <v>1.856E7</v>
      </c>
      <c r="L23" s="24"/>
      <c r="M23" s="26" t="n">
        <f>8160000</f>
        <v>8160000.0</v>
      </c>
      <c r="N23" s="25"/>
      <c r="O23" s="26" t="n">
        <f>26720000</f>
        <v>2.672E7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 t="s">
        <v>37</v>
      </c>
      <c r="V23" s="26" t="str">
        <f>"－"</f>
        <v>－</v>
      </c>
      <c r="W23" s="25" t="s">
        <v>37</v>
      </c>
      <c r="X23" s="26" t="str">
        <f>"－"</f>
        <v>－</v>
      </c>
      <c r="Y23" s="23"/>
      <c r="Z23" s="26" t="n">
        <f>1403</f>
        <v>1403.0</v>
      </c>
      <c r="AA23" s="24"/>
      <c r="AB23" s="26" t="n">
        <f>1598</f>
        <v>1598.0</v>
      </c>
      <c r="AC23" s="25"/>
      <c r="AD23" s="26" t="n">
        <f>3001</f>
        <v>3001.0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188</f>
        <v>188.0</v>
      </c>
      <c r="F24" s="24"/>
      <c r="G24" s="26" t="n">
        <f>207</f>
        <v>207.0</v>
      </c>
      <c r="H24" s="25"/>
      <c r="I24" s="26" t="n">
        <f>395</f>
        <v>395.0</v>
      </c>
      <c r="J24" s="23"/>
      <c r="K24" s="26" t="n">
        <f>10400000</f>
        <v>1.04E7</v>
      </c>
      <c r="L24" s="24"/>
      <c r="M24" s="26" t="n">
        <f>12650000</f>
        <v>1.265E7</v>
      </c>
      <c r="N24" s="25"/>
      <c r="O24" s="26" t="n">
        <f>23050000</f>
        <v>2.305E7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n">
        <f>24</f>
        <v>24.0</v>
      </c>
      <c r="W24" s="25"/>
      <c r="X24" s="26" t="n">
        <f>24</f>
        <v>24.0</v>
      </c>
      <c r="Y24" s="23"/>
      <c r="Z24" s="26" t="n">
        <f>1425</f>
        <v>1425.0</v>
      </c>
      <c r="AA24" s="24"/>
      <c r="AB24" s="26" t="n">
        <f>1774</f>
        <v>1774.0</v>
      </c>
      <c r="AC24" s="25"/>
      <c r="AD24" s="26" t="n">
        <f>3199</f>
        <v>3199.0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 t="n">
        <f>128</f>
        <v>128.0</v>
      </c>
      <c r="F27" s="24"/>
      <c r="G27" s="26" t="n">
        <f>100</f>
        <v>100.0</v>
      </c>
      <c r="H27" s="25"/>
      <c r="I27" s="26" t="n">
        <f>228</f>
        <v>228.0</v>
      </c>
      <c r="J27" s="23"/>
      <c r="K27" s="26" t="n">
        <f>13780000</f>
        <v>1.378E7</v>
      </c>
      <c r="L27" s="24"/>
      <c r="M27" s="26" t="n">
        <f>11510000</f>
        <v>1.151E7</v>
      </c>
      <c r="N27" s="25"/>
      <c r="O27" s="26" t="n">
        <f>25290000</f>
        <v>2.529E7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n">
        <f>2</f>
        <v>2.0</v>
      </c>
      <c r="W27" s="25"/>
      <c r="X27" s="26" t="n">
        <f>2</f>
        <v>2.0</v>
      </c>
      <c r="Y27" s="23"/>
      <c r="Z27" s="26" t="n">
        <f>1472</f>
        <v>1472.0</v>
      </c>
      <c r="AA27" s="24"/>
      <c r="AB27" s="26" t="n">
        <f>1771</f>
        <v>1771.0</v>
      </c>
      <c r="AC27" s="25"/>
      <c r="AD27" s="26" t="n">
        <f>3243</f>
        <v>3243.0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264</f>
        <v>264.0</v>
      </c>
      <c r="F28" s="24"/>
      <c r="G28" s="26" t="n">
        <f>155</f>
        <v>155.0</v>
      </c>
      <c r="H28" s="25"/>
      <c r="I28" s="26" t="n">
        <f>419</f>
        <v>419.0</v>
      </c>
      <c r="J28" s="23"/>
      <c r="K28" s="26" t="n">
        <f>37410000</f>
        <v>3.741E7</v>
      </c>
      <c r="L28" s="24"/>
      <c r="M28" s="26" t="n">
        <f>17670000</f>
        <v>1.767E7</v>
      </c>
      <c r="N28" s="25"/>
      <c r="O28" s="26" t="n">
        <f>55080000</f>
        <v>5.508E7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n">
        <f>25</f>
        <v>25.0</v>
      </c>
      <c r="W28" s="25"/>
      <c r="X28" s="26" t="n">
        <f>25</f>
        <v>25.0</v>
      </c>
      <c r="Y28" s="23"/>
      <c r="Z28" s="26" t="n">
        <f>1615</f>
        <v>1615.0</v>
      </c>
      <c r="AA28" s="24"/>
      <c r="AB28" s="26" t="n">
        <f>1852</f>
        <v>1852.0</v>
      </c>
      <c r="AC28" s="25"/>
      <c r="AD28" s="26" t="n">
        <f>3467</f>
        <v>3467.0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83</f>
        <v>83.0</v>
      </c>
      <c r="F29" s="24"/>
      <c r="G29" s="26" t="n">
        <f>77</f>
        <v>77.0</v>
      </c>
      <c r="H29" s="25"/>
      <c r="I29" s="26" t="n">
        <f>160</f>
        <v>160.0</v>
      </c>
      <c r="J29" s="23"/>
      <c r="K29" s="26" t="n">
        <f>6640000</f>
        <v>6640000.0</v>
      </c>
      <c r="L29" s="24"/>
      <c r="M29" s="26" t="n">
        <f>6670000</f>
        <v>6670000.0</v>
      </c>
      <c r="N29" s="25"/>
      <c r="O29" s="26" t="n">
        <f>13310000</f>
        <v>1.331E7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20</f>
        <v>20.0</v>
      </c>
      <c r="U29" s="24"/>
      <c r="V29" s="26" t="n">
        <f>30</f>
        <v>30.0</v>
      </c>
      <c r="W29" s="25"/>
      <c r="X29" s="26" t="n">
        <f>50</f>
        <v>50.0</v>
      </c>
      <c r="Y29" s="23"/>
      <c r="Z29" s="26" t="n">
        <f>1676</f>
        <v>1676.0</v>
      </c>
      <c r="AA29" s="24"/>
      <c r="AB29" s="26" t="n">
        <f>1859</f>
        <v>1859.0</v>
      </c>
      <c r="AC29" s="25"/>
      <c r="AD29" s="26" t="n">
        <f>3535</f>
        <v>3535.0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245</f>
        <v>245.0</v>
      </c>
      <c r="F30" s="24"/>
      <c r="G30" s="26" t="n">
        <f>130</f>
        <v>130.0</v>
      </c>
      <c r="H30" s="25"/>
      <c r="I30" s="26" t="n">
        <f>375</f>
        <v>375.0</v>
      </c>
      <c r="J30" s="23"/>
      <c r="K30" s="26" t="n">
        <f>16990000</f>
        <v>1.699E7</v>
      </c>
      <c r="L30" s="24"/>
      <c r="M30" s="26" t="n">
        <f>8870000</f>
        <v>8870000.0</v>
      </c>
      <c r="N30" s="25"/>
      <c r="O30" s="26" t="n">
        <f>25860000</f>
        <v>2.586E7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1903</f>
        <v>1903.0</v>
      </c>
      <c r="AA30" s="24"/>
      <c r="AB30" s="26" t="n">
        <f>1933</f>
        <v>1933.0</v>
      </c>
      <c r="AC30" s="25"/>
      <c r="AD30" s="26" t="n">
        <f>3836</f>
        <v>3836.0</v>
      </c>
    </row>
    <row r="31">
      <c r="A31" s="21" t="s">
        <v>51</v>
      </c>
      <c r="B31" s="22" t="s">
        <v>27</v>
      </c>
      <c r="C31" s="22" t="s">
        <v>28</v>
      </c>
      <c r="D31" s="23" t="s">
        <v>35</v>
      </c>
      <c r="E31" s="26" t="n">
        <f>613</f>
        <v>613.0</v>
      </c>
      <c r="F31" s="24"/>
      <c r="G31" s="26" t="n">
        <f>400</f>
        <v>400.0</v>
      </c>
      <c r="H31" s="25" t="s">
        <v>35</v>
      </c>
      <c r="I31" s="26" t="n">
        <f>1013</f>
        <v>1013.0</v>
      </c>
      <c r="J31" s="23"/>
      <c r="K31" s="26" t="n">
        <f>30150000</f>
        <v>3.015E7</v>
      </c>
      <c r="L31" s="24"/>
      <c r="M31" s="26" t="n">
        <f>30310000</f>
        <v>3.031E7</v>
      </c>
      <c r="N31" s="25"/>
      <c r="O31" s="26" t="n">
        <f>60460000</f>
        <v>6.046E7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n">
        <f>15</f>
        <v>15.0</v>
      </c>
      <c r="W31" s="25"/>
      <c r="X31" s="26" t="n">
        <f>15</f>
        <v>15.0</v>
      </c>
      <c r="Y31" s="23"/>
      <c r="Z31" s="26" t="n">
        <f>2112</f>
        <v>2112.0</v>
      </c>
      <c r="AA31" s="24"/>
      <c r="AB31" s="26" t="n">
        <f>2085</f>
        <v>2085.0</v>
      </c>
      <c r="AC31" s="25"/>
      <c r="AD31" s="26" t="n">
        <f>4197</f>
        <v>4197.0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 t="n">
        <f>117</f>
        <v>117.0</v>
      </c>
      <c r="F34" s="24"/>
      <c r="G34" s="26" t="n">
        <f>449</f>
        <v>449.0</v>
      </c>
      <c r="H34" s="25"/>
      <c r="I34" s="26" t="n">
        <f>566</f>
        <v>566.0</v>
      </c>
      <c r="J34" s="23"/>
      <c r="K34" s="26" t="n">
        <f>24250000</f>
        <v>2.425E7</v>
      </c>
      <c r="L34" s="24"/>
      <c r="M34" s="26" t="n">
        <f>56010000</f>
        <v>5.601E7</v>
      </c>
      <c r="N34" s="25"/>
      <c r="O34" s="26" t="n">
        <f>80260000</f>
        <v>8.026E7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 t="s">
        <v>35</v>
      </c>
      <c r="V34" s="26" t="n">
        <f>600</f>
        <v>600.0</v>
      </c>
      <c r="W34" s="25" t="s">
        <v>35</v>
      </c>
      <c r="X34" s="26" t="n">
        <f>600</f>
        <v>600.0</v>
      </c>
      <c r="Y34" s="23"/>
      <c r="Z34" s="26" t="n">
        <f>2219</f>
        <v>2219.0</v>
      </c>
      <c r="AA34" s="24"/>
      <c r="AB34" s="26" t="n">
        <f>2357</f>
        <v>2357.0</v>
      </c>
      <c r="AC34" s="25"/>
      <c r="AD34" s="26" t="n">
        <f>4576</f>
        <v>4576.0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189</f>
        <v>189.0</v>
      </c>
      <c r="F35" s="24"/>
      <c r="G35" s="26" t="n">
        <f>102</f>
        <v>102.0</v>
      </c>
      <c r="H35" s="25"/>
      <c r="I35" s="26" t="n">
        <f>291</f>
        <v>291.0</v>
      </c>
      <c r="J35" s="23"/>
      <c r="K35" s="26" t="n">
        <f>9800000</f>
        <v>9800000.0</v>
      </c>
      <c r="L35" s="24"/>
      <c r="M35" s="26" t="n">
        <f>4530000</f>
        <v>4530000.0</v>
      </c>
      <c r="N35" s="25"/>
      <c r="O35" s="26" t="n">
        <f>14330000</f>
        <v>1.433E7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2355</f>
        <v>2355.0</v>
      </c>
      <c r="AA35" s="24" t="s">
        <v>35</v>
      </c>
      <c r="AB35" s="26" t="n">
        <f>2385</f>
        <v>2385.0</v>
      </c>
      <c r="AC35" s="25"/>
      <c r="AD35" s="26" t="n">
        <f>4740</f>
        <v>4740.0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356</f>
        <v>356.0</v>
      </c>
      <c r="F36" s="24"/>
      <c r="G36" s="26" t="n">
        <f>177</f>
        <v>177.0</v>
      </c>
      <c r="H36" s="25"/>
      <c r="I36" s="26" t="n">
        <f>533</f>
        <v>533.0</v>
      </c>
      <c r="J36" s="23"/>
      <c r="K36" s="26" t="n">
        <f>7330000</f>
        <v>7330000.0</v>
      </c>
      <c r="L36" s="24"/>
      <c r="M36" s="26" t="n">
        <f>3350000</f>
        <v>3350000.0</v>
      </c>
      <c r="N36" s="25"/>
      <c r="O36" s="26" t="n">
        <f>10680000</f>
        <v>1.068E7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n">
        <f>56</f>
        <v>56.0</v>
      </c>
      <c r="W36" s="25"/>
      <c r="X36" s="26" t="n">
        <f>56</f>
        <v>56.0</v>
      </c>
      <c r="Y36" s="23"/>
      <c r="Z36" s="26" t="n">
        <f>2517</f>
        <v>2517.0</v>
      </c>
      <c r="AA36" s="24"/>
      <c r="AB36" s="26" t="n">
        <f>2316</f>
        <v>2316.0</v>
      </c>
      <c r="AC36" s="25"/>
      <c r="AD36" s="26" t="n">
        <f>4833</f>
        <v>4833.0</v>
      </c>
    </row>
    <row r="37">
      <c r="A37" s="21" t="s">
        <v>57</v>
      </c>
      <c r="B37" s="22" t="s">
        <v>27</v>
      </c>
      <c r="C37" s="22" t="s">
        <v>28</v>
      </c>
      <c r="D37" s="23" t="s">
        <v>37</v>
      </c>
      <c r="E37" s="26" t="n">
        <f>25</f>
        <v>25.0</v>
      </c>
      <c r="F37" s="24"/>
      <c r="G37" s="26" t="n">
        <f>31</f>
        <v>31.0</v>
      </c>
      <c r="H37" s="25" t="s">
        <v>37</v>
      </c>
      <c r="I37" s="26" t="n">
        <f>56</f>
        <v>56.0</v>
      </c>
      <c r="J37" s="23" t="s">
        <v>37</v>
      </c>
      <c r="K37" s="26" t="n">
        <f>250000</f>
        <v>250000.0</v>
      </c>
      <c r="L37" s="24" t="s">
        <v>37</v>
      </c>
      <c r="M37" s="26" t="n">
        <f>640000</f>
        <v>640000.0</v>
      </c>
      <c r="N37" s="25" t="s">
        <v>37</v>
      </c>
      <c r="O37" s="26" t="n">
        <f>890000</f>
        <v>890000.0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25</f>
        <v>25.0</v>
      </c>
      <c r="U37" s="24"/>
      <c r="V37" s="26" t="str">
        <f>"－"</f>
        <v>－</v>
      </c>
      <c r="W37" s="25"/>
      <c r="X37" s="26" t="n">
        <f>25</f>
        <v>25.0</v>
      </c>
      <c r="Y37" s="23" t="s">
        <v>35</v>
      </c>
      <c r="Z37" s="26" t="n">
        <f>2542</f>
        <v>2542.0</v>
      </c>
      <c r="AA37" s="24"/>
      <c r="AB37" s="26" t="n">
        <f>2323</f>
        <v>2323.0</v>
      </c>
      <c r="AC37" s="25" t="s">
        <v>35</v>
      </c>
      <c r="AD37" s="26" t="n">
        <f>4865</f>
        <v>4865.0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421</f>
        <v>421.0</v>
      </c>
      <c r="F38" s="24"/>
      <c r="G38" s="26" t="n">
        <f>270</f>
        <v>270.0</v>
      </c>
      <c r="H38" s="25"/>
      <c r="I38" s="26" t="n">
        <f>691</f>
        <v>691.0</v>
      </c>
      <c r="J38" s="23"/>
      <c r="K38" s="26" t="n">
        <f>45635000</f>
        <v>4.5635E7</v>
      </c>
      <c r="L38" s="24"/>
      <c r="M38" s="26" t="n">
        <f>19300000</f>
        <v>1.93E7</v>
      </c>
      <c r="N38" s="25"/>
      <c r="O38" s="26" t="n">
        <f>64935000</f>
        <v>6.4935E7</v>
      </c>
      <c r="P38" s="27" t="n">
        <f>171</f>
        <v>171.0</v>
      </c>
      <c r="Q38" s="28" t="n">
        <f>75</f>
        <v>75.0</v>
      </c>
      <c r="R38" s="29" t="n">
        <f>246</f>
        <v>246.0</v>
      </c>
      <c r="S38" s="23"/>
      <c r="T38" s="26" t="n">
        <f>75</f>
        <v>75.0</v>
      </c>
      <c r="U38" s="24"/>
      <c r="V38" s="26" t="str">
        <f>"－"</f>
        <v>－</v>
      </c>
      <c r="W38" s="25"/>
      <c r="X38" s="26" t="n">
        <f>75</f>
        <v>75.0</v>
      </c>
      <c r="Y38" s="23" t="s">
        <v>37</v>
      </c>
      <c r="Z38" s="26" t="n">
        <f>528</f>
        <v>528.0</v>
      </c>
      <c r="AA38" s="24" t="s">
        <v>37</v>
      </c>
      <c r="AB38" s="26" t="n">
        <f>495</f>
        <v>495.0</v>
      </c>
      <c r="AC38" s="25" t="s">
        <v>37</v>
      </c>
      <c r="AD38" s="26" t="n">
        <f>1023</f>
        <v>1023.0</v>
      </c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2019-03-19T11:56:40Z</dcterms:modified>
</cp:coreProperties>
</file>