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<sst xmlns="http://schemas.openxmlformats.org/spreadsheetml/2006/main" count="167" uniqueCount="61">
  <si>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</si>
  <si>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</si>
  <si>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</si>
  <si>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</si>
  <si>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</si>
  <si>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</si>
  <si>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</si>
  <si>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</si>
  <si>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</si>
  <si>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</si>
  <si>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</si>
  <si>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</si>
  <si>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</si>
  <si>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</si>
  <si>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</si>
  <si>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</si>
  <si>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</si>
  <si>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</si>
  <si>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</si>
  <si>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</si>
  <si>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</si>
  <si>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</si>
  <si>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</si>
  <si>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</si>
  <si>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</si>
  <si>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</si>
  <si>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6.1</t>
  </si>
  <si>
    <t>有価証券オプション</t>
  </si>
  <si>
    <t>Securities Options</t>
  </si>
  <si>
    <t>◎●</t>
  </si>
  <si>
    <t>2</t>
  </si>
  <si>
    <t>◎</t>
  </si>
  <si>
    <t>3</t>
  </si>
  <si>
    <t>4</t>
  </si>
  <si>
    <t>5</t>
  </si>
  <si>
    <t>6</t>
  </si>
  <si>
    <t>7</t>
  </si>
  <si>
    <t>8</t>
  </si>
  <si>
    <t>9</t>
  </si>
  <si>
    <t>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</si>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</sst>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188</f>
        <v>188.0</v>
      </c>
      <c r="F10" s="24"/>
      <c r="G10" s="26" t="n">
        <f>610</f>
        <v>610.0</v>
      </c>
      <c r="H10" s="25"/>
      <c r="I10" s="26" t="n">
        <f>798</f>
        <v>798.0</v>
      </c>
      <c r="J10" s="23"/>
      <c r="K10" s="26" t="n">
        <f>11893140</f>
        <v>1.189314E7</v>
      </c>
      <c r="L10" s="24"/>
      <c r="M10" s="26" t="n">
        <f>8974000</f>
        <v>8974000.0</v>
      </c>
      <c r="N10" s="25"/>
      <c r="O10" s="26" t="n">
        <f>20867140</f>
        <v>2.086714E7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5167</f>
        <v>5167.0</v>
      </c>
      <c r="AA10" s="24"/>
      <c r="AB10" s="26" t="n">
        <f>25853</f>
        <v>25853.0</v>
      </c>
      <c r="AC10" s="25"/>
      <c r="AD10" s="26" t="n">
        <f>31020</f>
        <v>31020.0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425</f>
        <v>425.0</v>
      </c>
      <c r="F11" s="24"/>
      <c r="G11" s="26" t="n">
        <f>276</f>
        <v>276.0</v>
      </c>
      <c r="H11" s="25"/>
      <c r="I11" s="26" t="n">
        <f>701</f>
        <v>701.0</v>
      </c>
      <c r="J11" s="23" t="s">
        <v>31</v>
      </c>
      <c r="K11" s="26" t="n">
        <f>19551550</f>
        <v>1.955155E7</v>
      </c>
      <c r="L11" s="24"/>
      <c r="M11" s="26" t="n">
        <f>3941600</f>
        <v>3941600.0</v>
      </c>
      <c r="N11" s="25"/>
      <c r="O11" s="26" t="n">
        <f>23493150</f>
        <v>2.349315E7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5112</f>
        <v>5112.0</v>
      </c>
      <c r="AA11" s="24"/>
      <c r="AB11" s="26" t="n">
        <f>25849</f>
        <v>25849.0</v>
      </c>
      <c r="AC11" s="25"/>
      <c r="AD11" s="26" t="n">
        <f>30961</f>
        <v>30961.0</v>
      </c>
    </row>
    <row r="12">
      <c r="A12" s="21" t="s">
        <v>32</v>
      </c>
      <c r="B12" s="22" t="s">
        <v>27</v>
      </c>
      <c r="C12" s="22" t="s">
        <v>28</v>
      </c>
      <c r="D12" s="23"/>
      <c r="E12" s="26" t="n">
        <f>165</f>
        <v>165.0</v>
      </c>
      <c r="F12" s="24"/>
      <c r="G12" s="26" t="n">
        <f>2280</f>
        <v>2280.0</v>
      </c>
      <c r="H12" s="25"/>
      <c r="I12" s="26" t="n">
        <f>2445</f>
        <v>2445.0</v>
      </c>
      <c r="J12" s="23"/>
      <c r="K12" s="26" t="n">
        <f>9521850</f>
        <v>9521850.0</v>
      </c>
      <c r="L12" s="24"/>
      <c r="M12" s="26" t="n">
        <f>8237200</f>
        <v>8237200.0</v>
      </c>
      <c r="N12" s="25"/>
      <c r="O12" s="26" t="n">
        <f>17759050</f>
        <v>1.775905E7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str">
        <f>"－"</f>
        <v>－</v>
      </c>
      <c r="U12" s="24"/>
      <c r="V12" s="26" t="str">
        <f>"－"</f>
        <v>－</v>
      </c>
      <c r="W12" s="25"/>
      <c r="X12" s="26" t="str">
        <f>"－"</f>
        <v>－</v>
      </c>
      <c r="Y12" s="23"/>
      <c r="Z12" s="26" t="n">
        <f>5067</f>
        <v>5067.0</v>
      </c>
      <c r="AA12" s="24"/>
      <c r="AB12" s="26" t="n">
        <f>27889</f>
        <v>27889.0</v>
      </c>
      <c r="AC12" s="25"/>
      <c r="AD12" s="26" t="n">
        <f>32956</f>
        <v>32956.0</v>
      </c>
    </row>
    <row r="13">
      <c r="A13" s="21" t="s">
        <v>33</v>
      </c>
      <c r="B13" s="22" t="s">
        <v>27</v>
      </c>
      <c r="C13" s="22" t="s">
        <v>28</v>
      </c>
      <c r="D13" s="23"/>
      <c r="E13" s="26" t="n">
        <f>2000</f>
        <v>2000.0</v>
      </c>
      <c r="F13" s="24"/>
      <c r="G13" s="26" t="n">
        <f>4520</f>
        <v>4520.0</v>
      </c>
      <c r="H13" s="25"/>
      <c r="I13" s="26" t="n">
        <f>6520</f>
        <v>6520.0</v>
      </c>
      <c r="J13" s="23"/>
      <c r="K13" s="26" t="n">
        <f>60000</f>
        <v>60000.0</v>
      </c>
      <c r="L13" s="24"/>
      <c r="M13" s="26" t="n">
        <f>13480600</f>
        <v>1.34806E7</v>
      </c>
      <c r="N13" s="25"/>
      <c r="O13" s="26" t="n">
        <f>13540600</f>
        <v>1.35406E7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5067</f>
        <v>5067.0</v>
      </c>
      <c r="AA13" s="24"/>
      <c r="AB13" s="26" t="n">
        <f>28134</f>
        <v>28134.0</v>
      </c>
      <c r="AC13" s="25"/>
      <c r="AD13" s="26" t="n">
        <f>33201</f>
        <v>33201.0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120</f>
        <v>120.0</v>
      </c>
      <c r="F14" s="24"/>
      <c r="G14" s="26" t="n">
        <f>2030</f>
        <v>2030.0</v>
      </c>
      <c r="H14" s="25"/>
      <c r="I14" s="26" t="n">
        <f>2150</f>
        <v>2150.0</v>
      </c>
      <c r="J14" s="23"/>
      <c r="K14" s="26" t="n">
        <f>5407200</f>
        <v>5407200.0</v>
      </c>
      <c r="L14" s="24"/>
      <c r="M14" s="26" t="n">
        <f>1646600</f>
        <v>1646600.0</v>
      </c>
      <c r="N14" s="25"/>
      <c r="O14" s="26" t="n">
        <f>7053800</f>
        <v>7053800.0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5067</f>
        <v>5067.0</v>
      </c>
      <c r="AA14" s="24"/>
      <c r="AB14" s="26" t="n">
        <f>28104</f>
        <v>28104.0</v>
      </c>
      <c r="AC14" s="25"/>
      <c r="AD14" s="26" t="n">
        <f>33171</f>
        <v>33171.0</v>
      </c>
    </row>
    <row r="15">
      <c r="A15" s="21" t="s">
        <v>35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36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37</v>
      </c>
      <c r="B17" s="22" t="s">
        <v>27</v>
      </c>
      <c r="C17" s="22" t="s">
        <v>28</v>
      </c>
      <c r="D17" s="23"/>
      <c r="E17" s="26" t="n">
        <f>646</f>
        <v>646.0</v>
      </c>
      <c r="F17" s="24"/>
      <c r="G17" s="26" t="n">
        <f>8081</f>
        <v>8081.0</v>
      </c>
      <c r="H17" s="25"/>
      <c r="I17" s="26" t="n">
        <f>8727</f>
        <v>8727.0</v>
      </c>
      <c r="J17" s="23"/>
      <c r="K17" s="26" t="n">
        <f>13707160</f>
        <v>1.370716E7</v>
      </c>
      <c r="L17" s="24"/>
      <c r="M17" s="26" t="n">
        <f>24196950</f>
        <v>2.419695E7</v>
      </c>
      <c r="N17" s="25"/>
      <c r="O17" s="26" t="n">
        <f>37904110</f>
        <v>3.790411E7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5453</f>
        <v>5453.0</v>
      </c>
      <c r="AA17" s="24"/>
      <c r="AB17" s="26" t="n">
        <f>30045</f>
        <v>30045.0</v>
      </c>
      <c r="AC17" s="25"/>
      <c r="AD17" s="26" t="n">
        <f>35498</f>
        <v>35498.0</v>
      </c>
    </row>
    <row r="18">
      <c r="A18" s="21" t="s">
        <v>38</v>
      </c>
      <c r="B18" s="22" t="s">
        <v>27</v>
      </c>
      <c r="C18" s="22" t="s">
        <v>28</v>
      </c>
      <c r="D18" s="23" t="s">
        <v>39</v>
      </c>
      <c r="E18" s="26" t="str">
        <f>"－"</f>
        <v>－</v>
      </c>
      <c r="F18" s="24"/>
      <c r="G18" s="26" t="n">
        <f>12000</f>
        <v>12000.0</v>
      </c>
      <c r="H18" s="25"/>
      <c r="I18" s="26" t="n">
        <f>12000</f>
        <v>12000.0</v>
      </c>
      <c r="J18" s="23" t="s">
        <v>39</v>
      </c>
      <c r="K18" s="26" t="str">
        <f>"－"</f>
        <v>－</v>
      </c>
      <c r="L18" s="24"/>
      <c r="M18" s="26" t="n">
        <f>20498000</f>
        <v>2.0498E7</v>
      </c>
      <c r="N18" s="25"/>
      <c r="O18" s="26" t="n">
        <f>20498000</f>
        <v>2.0498E7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5453</f>
        <v>5453.0</v>
      </c>
      <c r="AA18" s="24"/>
      <c r="AB18" s="26" t="n">
        <f>32034</f>
        <v>32034.0</v>
      </c>
      <c r="AC18" s="25"/>
      <c r="AD18" s="26" t="n">
        <f>37487</f>
        <v>37487.0</v>
      </c>
    </row>
    <row r="19">
      <c r="A19" s="21" t="s">
        <v>40</v>
      </c>
      <c r="B19" s="22" t="s">
        <v>27</v>
      </c>
      <c r="C19" s="22" t="s">
        <v>28</v>
      </c>
      <c r="D19" s="23"/>
      <c r="E19" s="26" t="n">
        <f>130</f>
        <v>130.0</v>
      </c>
      <c r="F19" s="24" t="s">
        <v>31</v>
      </c>
      <c r="G19" s="26" t="n">
        <f>21760</f>
        <v>21760.0</v>
      </c>
      <c r="H19" s="25" t="s">
        <v>31</v>
      </c>
      <c r="I19" s="26" t="n">
        <f>21890</f>
        <v>21890.0</v>
      </c>
      <c r="J19" s="23"/>
      <c r="K19" s="26" t="n">
        <f>6356700</f>
        <v>6356700.0</v>
      </c>
      <c r="L19" s="24" t="s">
        <v>31</v>
      </c>
      <c r="M19" s="26" t="n">
        <f>57976700</f>
        <v>5.79767E7</v>
      </c>
      <c r="N19" s="25" t="s">
        <v>31</v>
      </c>
      <c r="O19" s="26" t="n">
        <f>64333400</f>
        <v>6.43334E7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5463</f>
        <v>5463.0</v>
      </c>
      <c r="AA19" s="24" t="s">
        <v>31</v>
      </c>
      <c r="AB19" s="26" t="n">
        <f>37064</f>
        <v>37064.0</v>
      </c>
      <c r="AC19" s="25" t="s">
        <v>31</v>
      </c>
      <c r="AD19" s="26" t="n">
        <f>42527</f>
        <v>42527.0</v>
      </c>
    </row>
    <row r="20">
      <c r="A20" s="21" t="s">
        <v>41</v>
      </c>
      <c r="B20" s="22" t="s">
        <v>27</v>
      </c>
      <c r="C20" s="22" t="s">
        <v>28</v>
      </c>
      <c r="D20" s="23"/>
      <c r="E20" s="26" t="n">
        <f>114</f>
        <v>114.0</v>
      </c>
      <c r="F20" s="24"/>
      <c r="G20" s="26" t="n">
        <f>4822</f>
        <v>4822.0</v>
      </c>
      <c r="H20" s="25"/>
      <c r="I20" s="26" t="n">
        <f>4936</f>
        <v>4936.0</v>
      </c>
      <c r="J20" s="23"/>
      <c r="K20" s="26" t="n">
        <f>6971280</f>
        <v>6971280.0</v>
      </c>
      <c r="L20" s="24"/>
      <c r="M20" s="26" t="n">
        <f>30094340</f>
        <v>3.009434E7</v>
      </c>
      <c r="N20" s="25"/>
      <c r="O20" s="26" t="n">
        <f>37065620</f>
        <v>3.706562E7</v>
      </c>
      <c r="P20" s="27" t="n">
        <f>211</f>
        <v>211.0</v>
      </c>
      <c r="Q20" s="28" t="n">
        <f>20107</f>
        <v>20107.0</v>
      </c>
      <c r="R20" s="29" t="n">
        <f>20318</f>
        <v>20318.0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 t="s">
        <v>39</v>
      </c>
      <c r="Z20" s="26" t="n">
        <f>1243</f>
        <v>1243.0</v>
      </c>
      <c r="AA20" s="24"/>
      <c r="AB20" s="26" t="n">
        <f>14664</f>
        <v>14664.0</v>
      </c>
      <c r="AC20" s="25"/>
      <c r="AD20" s="26" t="n">
        <f>15907</f>
        <v>15907.0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2019</f>
        <v>2019.0</v>
      </c>
      <c r="F21" s="24"/>
      <c r="G21" s="26" t="n">
        <f>3300</f>
        <v>3300.0</v>
      </c>
      <c r="H21" s="25"/>
      <c r="I21" s="26" t="n">
        <f>5319</f>
        <v>5319.0</v>
      </c>
      <c r="J21" s="23"/>
      <c r="K21" s="26" t="n">
        <f>5899280</f>
        <v>5899280.0</v>
      </c>
      <c r="L21" s="24"/>
      <c r="M21" s="26" t="n">
        <f>38816300</f>
        <v>3.88163E7</v>
      </c>
      <c r="N21" s="25"/>
      <c r="O21" s="26" t="n">
        <f>44715580</f>
        <v>4.471558E7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3262</f>
        <v>3262.0</v>
      </c>
      <c r="AA21" s="24"/>
      <c r="AB21" s="26" t="n">
        <f>16684</f>
        <v>16684.0</v>
      </c>
      <c r="AC21" s="25"/>
      <c r="AD21" s="26" t="n">
        <f>19946</f>
        <v>19946.0</v>
      </c>
    </row>
    <row r="22">
      <c r="A22" s="21" t="s">
        <v>43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44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45</v>
      </c>
      <c r="B24" s="22" t="s">
        <v>27</v>
      </c>
      <c r="C24" s="22" t="s">
        <v>28</v>
      </c>
      <c r="D24" s="23"/>
      <c r="E24" s="26" t="str">
        <f>"－"</f>
        <v>－</v>
      </c>
      <c r="F24" s="24"/>
      <c r="G24" s="26" t="n">
        <f>3</f>
        <v>3.0</v>
      </c>
      <c r="H24" s="25" t="s">
        <v>39</v>
      </c>
      <c r="I24" s="26" t="n">
        <f>3</f>
        <v>3.0</v>
      </c>
      <c r="J24" s="23"/>
      <c r="K24" s="26" t="str">
        <f>"－"</f>
        <v>－</v>
      </c>
      <c r="L24" s="24"/>
      <c r="M24" s="26" t="n">
        <f>4500</f>
        <v>4500.0</v>
      </c>
      <c r="N24" s="25" t="s">
        <v>39</v>
      </c>
      <c r="O24" s="26" t="n">
        <f>4500</f>
        <v>4500.0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3262</f>
        <v>3262.0</v>
      </c>
      <c r="AA24" s="24"/>
      <c r="AB24" s="26" t="n">
        <f>16687</f>
        <v>16687.0</v>
      </c>
      <c r="AC24" s="25"/>
      <c r="AD24" s="26" t="n">
        <f>19949</f>
        <v>19949.0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55</f>
        <v>55.0</v>
      </c>
      <c r="F25" s="24"/>
      <c r="G25" s="26" t="n">
        <f>6150</f>
        <v>6150.0</v>
      </c>
      <c r="H25" s="25"/>
      <c r="I25" s="26" t="n">
        <f>6205</f>
        <v>6205.0</v>
      </c>
      <c r="J25" s="23"/>
      <c r="K25" s="26" t="n">
        <f>32600</f>
        <v>32600.0</v>
      </c>
      <c r="L25" s="24"/>
      <c r="M25" s="26" t="n">
        <f>2107500</f>
        <v>2107500.0</v>
      </c>
      <c r="N25" s="25"/>
      <c r="O25" s="26" t="n">
        <f>2140100</f>
        <v>2140100.0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3317</f>
        <v>3317.0</v>
      </c>
      <c r="AA25" s="24"/>
      <c r="AB25" s="26" t="n">
        <f>18837</f>
        <v>18837.0</v>
      </c>
      <c r="AC25" s="25"/>
      <c r="AD25" s="26" t="n">
        <f>22154</f>
        <v>22154.0</v>
      </c>
    </row>
    <row r="26">
      <c r="A26" s="21" t="s">
        <v>47</v>
      </c>
      <c r="B26" s="22" t="s">
        <v>27</v>
      </c>
      <c r="C26" s="22" t="s">
        <v>28</v>
      </c>
      <c r="D26" s="23"/>
      <c r="E26" s="26" t="n">
        <f>2401</f>
        <v>2401.0</v>
      </c>
      <c r="F26" s="24"/>
      <c r="G26" s="26" t="n">
        <f>6000</f>
        <v>6000.0</v>
      </c>
      <c r="H26" s="25"/>
      <c r="I26" s="26" t="n">
        <f>8401</f>
        <v>8401.0</v>
      </c>
      <c r="J26" s="23"/>
      <c r="K26" s="26" t="n">
        <f>1395800</f>
        <v>1395800.0</v>
      </c>
      <c r="L26" s="24"/>
      <c r="M26" s="26" t="n">
        <f>2286000</f>
        <v>2286000.0</v>
      </c>
      <c r="N26" s="25"/>
      <c r="O26" s="26" t="n">
        <f>3681800</f>
        <v>3681800.0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5718</f>
        <v>5718.0</v>
      </c>
      <c r="AA26" s="24"/>
      <c r="AB26" s="26" t="n">
        <f>20837</f>
        <v>20837.0</v>
      </c>
      <c r="AC26" s="25"/>
      <c r="AD26" s="26" t="n">
        <f>26555</f>
        <v>26555.0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10</f>
        <v>10.0</v>
      </c>
      <c r="F27" s="24"/>
      <c r="G27" s="26" t="n">
        <f>2236</f>
        <v>2236.0</v>
      </c>
      <c r="H27" s="25"/>
      <c r="I27" s="26" t="n">
        <f>2246</f>
        <v>2246.0</v>
      </c>
      <c r="J27" s="23"/>
      <c r="K27" s="26" t="n">
        <f>7700</f>
        <v>7700.0</v>
      </c>
      <c r="L27" s="24"/>
      <c r="M27" s="26" t="n">
        <f>1003822</f>
        <v>1003822.0</v>
      </c>
      <c r="N27" s="25"/>
      <c r="O27" s="26" t="n">
        <f>1011522</f>
        <v>1011522.0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 t="s">
        <v>31</v>
      </c>
      <c r="Z27" s="26" t="n">
        <f>5728</f>
        <v>5728.0</v>
      </c>
      <c r="AA27" s="24"/>
      <c r="AB27" s="26" t="n">
        <f>19073</f>
        <v>19073.0</v>
      </c>
      <c r="AC27" s="25"/>
      <c r="AD27" s="26" t="n">
        <f>24801</f>
        <v>24801.0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4010</f>
        <v>4010.0</v>
      </c>
      <c r="F28" s="24"/>
      <c r="G28" s="26" t="n">
        <f>13000</f>
        <v>13000.0</v>
      </c>
      <c r="H28" s="25"/>
      <c r="I28" s="26" t="n">
        <f>17010</f>
        <v>17010.0</v>
      </c>
      <c r="J28" s="23"/>
      <c r="K28" s="26" t="n">
        <f>2585580</f>
        <v>2585580.0</v>
      </c>
      <c r="L28" s="24"/>
      <c r="M28" s="26" t="n">
        <f>5537820</f>
        <v>5537820.0</v>
      </c>
      <c r="N28" s="25"/>
      <c r="O28" s="26" t="n">
        <f>8123400</f>
        <v>8123400.0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1738</f>
        <v>1738.0</v>
      </c>
      <c r="AA28" s="24"/>
      <c r="AB28" s="26" t="n">
        <f>14073</f>
        <v>14073.0</v>
      </c>
      <c r="AC28" s="25"/>
      <c r="AD28" s="26" t="n">
        <f>15811</f>
        <v>15811.0</v>
      </c>
    </row>
    <row r="29">
      <c r="A29" s="21" t="s">
        <v>50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51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52</v>
      </c>
      <c r="B31" s="22" t="s">
        <v>27</v>
      </c>
      <c r="C31" s="22" t="s">
        <v>28</v>
      </c>
      <c r="D31" s="23"/>
      <c r="E31" s="26" t="n">
        <f>2164</f>
        <v>2164.0</v>
      </c>
      <c r="F31" s="24"/>
      <c r="G31" s="26" t="n">
        <f>4010</f>
        <v>4010.0</v>
      </c>
      <c r="H31" s="25"/>
      <c r="I31" s="26" t="n">
        <f>6174</f>
        <v>6174.0</v>
      </c>
      <c r="J31" s="23"/>
      <c r="K31" s="26" t="n">
        <f>14627970</f>
        <v>1.462797E7</v>
      </c>
      <c r="L31" s="24"/>
      <c r="M31" s="26" t="n">
        <f>1597400</f>
        <v>1597400.0</v>
      </c>
      <c r="N31" s="25"/>
      <c r="O31" s="26" t="n">
        <f>16225370</f>
        <v>1.622537E7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3804</f>
        <v>3804.0</v>
      </c>
      <c r="AA31" s="24"/>
      <c r="AB31" s="26" t="n">
        <f>14063</f>
        <v>14063.0</v>
      </c>
      <c r="AC31" s="25"/>
      <c r="AD31" s="26" t="n">
        <f>17867</f>
        <v>17867.0</v>
      </c>
    </row>
    <row r="32">
      <c r="A32" s="21" t="s">
        <v>53</v>
      </c>
      <c r="B32" s="22" t="s">
        <v>27</v>
      </c>
      <c r="C32" s="22" t="s">
        <v>28</v>
      </c>
      <c r="D32" s="23" t="s">
        <v>31</v>
      </c>
      <c r="E32" s="26" t="n">
        <f>4224</f>
        <v>4224.0</v>
      </c>
      <c r="F32" s="24"/>
      <c r="G32" s="26" t="n">
        <f>4480</f>
        <v>4480.0</v>
      </c>
      <c r="H32" s="25"/>
      <c r="I32" s="26" t="n">
        <f>8704</f>
        <v>8704.0</v>
      </c>
      <c r="J32" s="23"/>
      <c r="K32" s="26" t="n">
        <f>14094920</f>
        <v>1.409492E7</v>
      </c>
      <c r="L32" s="24"/>
      <c r="M32" s="26" t="n">
        <f>20748100</f>
        <v>2.07481E7</v>
      </c>
      <c r="N32" s="25"/>
      <c r="O32" s="26" t="n">
        <f>34843020</f>
        <v>3.484302E7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1890</f>
        <v>1890.0</v>
      </c>
      <c r="AA32" s="24" t="s">
        <v>39</v>
      </c>
      <c r="AB32" s="26" t="n">
        <f>11803</f>
        <v>11803.0</v>
      </c>
      <c r="AC32" s="25"/>
      <c r="AD32" s="26" t="n">
        <f>13693</f>
        <v>13693.0</v>
      </c>
    </row>
    <row r="33">
      <c r="A33" s="21" t="s">
        <v>54</v>
      </c>
      <c r="B33" s="22" t="s">
        <v>27</v>
      </c>
      <c r="C33" s="22" t="s">
        <v>28</v>
      </c>
      <c r="D33" s="23"/>
      <c r="E33" s="26" t="n">
        <f>360</f>
        <v>360.0</v>
      </c>
      <c r="F33" s="24"/>
      <c r="G33" s="26" t="n">
        <f>655</f>
        <v>655.0</v>
      </c>
      <c r="H33" s="25"/>
      <c r="I33" s="26" t="n">
        <f>1015</f>
        <v>1015.0</v>
      </c>
      <c r="J33" s="23"/>
      <c r="K33" s="26" t="n">
        <f>18639520</f>
        <v>1.863952E7</v>
      </c>
      <c r="L33" s="24"/>
      <c r="M33" s="26" t="n">
        <f>29960150</f>
        <v>2.996015E7</v>
      </c>
      <c r="N33" s="25"/>
      <c r="O33" s="26" t="n">
        <f>48599670</f>
        <v>4.859967E7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1810</f>
        <v>1810.0</v>
      </c>
      <c r="AA33" s="24"/>
      <c r="AB33" s="26" t="n">
        <f>11818</f>
        <v>11818.0</v>
      </c>
      <c r="AC33" s="25" t="s">
        <v>39</v>
      </c>
      <c r="AD33" s="26" t="n">
        <f>13628</f>
        <v>13628.0</v>
      </c>
    </row>
    <row r="34">
      <c r="A34" s="21" t="s">
        <v>55</v>
      </c>
      <c r="B34" s="22" t="s">
        <v>27</v>
      </c>
      <c r="C34" s="22" t="s">
        <v>28</v>
      </c>
      <c r="D34" s="23"/>
      <c r="E34" s="26" t="n">
        <f>300</f>
        <v>300.0</v>
      </c>
      <c r="F34" s="24"/>
      <c r="G34" s="26" t="n">
        <f>5335</f>
        <v>5335.0</v>
      </c>
      <c r="H34" s="25"/>
      <c r="I34" s="26" t="n">
        <f>5635</f>
        <v>5635.0</v>
      </c>
      <c r="J34" s="23"/>
      <c r="K34" s="26" t="n">
        <f>12777800</f>
        <v>1.27778E7</v>
      </c>
      <c r="L34" s="24"/>
      <c r="M34" s="26" t="n">
        <f>38126120</f>
        <v>3.812612E7</v>
      </c>
      <c r="N34" s="25"/>
      <c r="O34" s="26" t="n">
        <f>50903920</f>
        <v>5.090392E7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1750</f>
        <v>1750.0</v>
      </c>
      <c r="AA34" s="24"/>
      <c r="AB34" s="26" t="n">
        <f>16163</f>
        <v>16163.0</v>
      </c>
      <c r="AC34" s="25"/>
      <c r="AD34" s="26" t="n">
        <f>17913</f>
        <v>17913.0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20</f>
        <v>20.0</v>
      </c>
      <c r="F35" s="24" t="s">
        <v>39</v>
      </c>
      <c r="G35" s="26" t="str">
        <f>"－"</f>
        <v>－</v>
      </c>
      <c r="H35" s="25"/>
      <c r="I35" s="26" t="n">
        <f>20</f>
        <v>20.0</v>
      </c>
      <c r="J35" s="23"/>
      <c r="K35" s="26" t="n">
        <f>16000</f>
        <v>16000.0</v>
      </c>
      <c r="L35" s="24" t="s">
        <v>39</v>
      </c>
      <c r="M35" s="26" t="str">
        <f>"－"</f>
        <v>－</v>
      </c>
      <c r="N35" s="25"/>
      <c r="O35" s="26" t="n">
        <f>16000</f>
        <v>16000.0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1770</f>
        <v>1770.0</v>
      </c>
      <c r="AA35" s="24"/>
      <c r="AB35" s="26" t="n">
        <f>16163</f>
        <v>16163.0</v>
      </c>
      <c r="AC35" s="25"/>
      <c r="AD35" s="26" t="n">
        <f>17933</f>
        <v>17933.0</v>
      </c>
    </row>
    <row r="36">
      <c r="A36" s="21" t="s">
        <v>57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58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  <row r="38">
      <c r="A38" s="21" t="s">
        <v>59</v>
      </c>
      <c r="B38" s="22" t="s">
        <v>27</v>
      </c>
      <c r="C38" s="22" t="s">
        <v>28</v>
      </c>
      <c r="D38" s="23"/>
      <c r="E38" s="26" t="n">
        <f>142</f>
        <v>142.0</v>
      </c>
      <c r="F38" s="24"/>
      <c r="G38" s="26" t="n">
        <f>4745</f>
        <v>4745.0</v>
      </c>
      <c r="H38" s="25"/>
      <c r="I38" s="26" t="n">
        <f>4887</f>
        <v>4887.0</v>
      </c>
      <c r="J38" s="23"/>
      <c r="K38" s="26" t="n">
        <f>12212980</f>
        <v>1.221298E7</v>
      </c>
      <c r="L38" s="24"/>
      <c r="M38" s="26" t="n">
        <f>20713250</f>
        <v>2.071325E7</v>
      </c>
      <c r="N38" s="25"/>
      <c r="O38" s="26" t="n">
        <f>32926230</f>
        <v>3.292623E7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1808</f>
        <v>1808.0</v>
      </c>
      <c r="AA38" s="24"/>
      <c r="AB38" s="26" t="n">
        <f>20018</f>
        <v>20018.0</v>
      </c>
      <c r="AC38" s="25"/>
      <c r="AD38" s="26" t="n">
        <f>21826</f>
        <v>21826.0</v>
      </c>
    </row>
    <row r="39">
      <c r="A39" s="21" t="s">
        <v>60</v>
      </c>
      <c r="B39" s="22" t="s">
        <v>27</v>
      </c>
      <c r="C39" s="22" t="s">
        <v>28</v>
      </c>
      <c r="D39" s="23"/>
      <c r="E39" s="26" t="str">
        <f>"－"</f>
        <v>－</v>
      </c>
      <c r="F39" s="24"/>
      <c r="G39" s="26" t="n">
        <f>4000</f>
        <v>4000.0</v>
      </c>
      <c r="H39" s="25"/>
      <c r="I39" s="26" t="n">
        <f>4000</f>
        <v>4000.0</v>
      </c>
      <c r="J39" s="23"/>
      <c r="K39" s="26" t="str">
        <f>"－"</f>
        <v>－</v>
      </c>
      <c r="L39" s="24"/>
      <c r="M39" s="26" t="n">
        <f>1856000</f>
        <v>1856000.0</v>
      </c>
      <c r="N39" s="25"/>
      <c r="O39" s="26" t="n">
        <f>1856000</f>
        <v>1856000.0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/>
      <c r="Z39" s="26" t="n">
        <f>1808</f>
        <v>1808.0</v>
      </c>
      <c r="AA39" s="24"/>
      <c r="AB39" s="26" t="n">
        <f>20018</f>
        <v>20018.0</v>
      </c>
      <c r="AC39" s="25"/>
      <c r="AD39" s="26" t="n">
        <f>21826</f>
        <v>21826.0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2019-03-19T11:56:36Z</dcterms:modified>
</cp:coreProperties>
</file>