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<sst xmlns="http://schemas.openxmlformats.org/spreadsheetml/2006/main" count="173" uniqueCount="61">
  <si>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</si>
  <si>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</si>
  <si>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</si>
  <si>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</si>
  <si>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</si>
  <si>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</si>
  <si>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</si>
  <si>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</si>
  <si>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</si>
  <si>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</si>
  <si>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</si>
  <si>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</si>
  <si>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</si>
  <si>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</si>
  <si>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</si>
  <si>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</si>
  <si>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</si>
  <si>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</si>
  <si>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</si>
  <si>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</si>
  <si>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</si>
  <si>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</si>
  <si>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</si>
  <si>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</si>
  <si>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</si>
  <si>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</si>
  <si>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7.1</t>
  </si>
  <si>
    <t>長期国債先物オプション</t>
  </si>
  <si>
    <t>Options on 10-year JGB Futures</t>
  </si>
  <si>
    <t>◎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</si>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</sst>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1083</f>
        <v>1083.0</v>
      </c>
      <c r="F10" s="24"/>
      <c r="G10" s="26" t="n">
        <f>1292</f>
        <v>1292.0</v>
      </c>
      <c r="H10" s="25"/>
      <c r="I10" s="26" t="n">
        <f>2375</f>
        <v>2375.0</v>
      </c>
      <c r="J10" s="23"/>
      <c r="K10" s="26" t="n">
        <f>106210000</f>
        <v>1.0621E8</v>
      </c>
      <c r="L10" s="24"/>
      <c r="M10" s="26" t="n">
        <f>160650000</f>
        <v>1.6065E8</v>
      </c>
      <c r="N10" s="25" t="s">
        <v>29</v>
      </c>
      <c r="O10" s="26" t="n">
        <f>266860000</f>
        <v>2.6686E8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/>
      <c r="T10" s="26" t="n">
        <f>2</f>
        <v>2.0</v>
      </c>
      <c r="U10" s="24" t="s">
        <v>30</v>
      </c>
      <c r="V10" s="26" t="str">
        <f>"－"</f>
        <v>－</v>
      </c>
      <c r="W10" s="25"/>
      <c r="X10" s="26" t="n">
        <f>2</f>
        <v>2.0</v>
      </c>
      <c r="Y10" s="23"/>
      <c r="Z10" s="26" t="n">
        <f>2026</f>
        <v>2026.0</v>
      </c>
      <c r="AA10" s="24"/>
      <c r="AB10" s="26" t="n">
        <f>2026</f>
        <v>2026.0</v>
      </c>
      <c r="AC10" s="25"/>
      <c r="AD10" s="26" t="n">
        <f>4052</f>
        <v>4052.0</v>
      </c>
    </row>
    <row r="11">
      <c r="A11" s="21" t="s">
        <v>31</v>
      </c>
      <c r="B11" s="22" t="s">
        <v>27</v>
      </c>
      <c r="C11" s="22" t="s">
        <v>28</v>
      </c>
      <c r="D11" s="23"/>
      <c r="E11" s="26" t="n">
        <f>781</f>
        <v>781.0</v>
      </c>
      <c r="F11" s="24"/>
      <c r="G11" s="26" t="n">
        <f>1624</f>
        <v>1624.0</v>
      </c>
      <c r="H11" s="25"/>
      <c r="I11" s="26" t="n">
        <f>2405</f>
        <v>2405.0</v>
      </c>
      <c r="J11" s="23" t="s">
        <v>29</v>
      </c>
      <c r="K11" s="26" t="n">
        <f>114040000</f>
        <v>1.1404E8</v>
      </c>
      <c r="L11" s="24"/>
      <c r="M11" s="26" t="n">
        <f>145685000</f>
        <v>1.45685E8</v>
      </c>
      <c r="N11" s="25"/>
      <c r="O11" s="26" t="n">
        <f>259725000</f>
        <v>2.59725E8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 t="s">
        <v>29</v>
      </c>
      <c r="T11" s="26" t="n">
        <f>150</f>
        <v>150.0</v>
      </c>
      <c r="U11" s="24"/>
      <c r="V11" s="26" t="n">
        <f>70</f>
        <v>70.0</v>
      </c>
      <c r="W11" s="25"/>
      <c r="X11" s="26" t="n">
        <f>220</f>
        <v>220.0</v>
      </c>
      <c r="Y11" s="23"/>
      <c r="Z11" s="26" t="n">
        <f>2629</f>
        <v>2629.0</v>
      </c>
      <c r="AA11" s="24"/>
      <c r="AB11" s="26" t="n">
        <f>3476</f>
        <v>3476.0</v>
      </c>
      <c r="AC11" s="25"/>
      <c r="AD11" s="26" t="n">
        <f>6105</f>
        <v>6105.0</v>
      </c>
    </row>
    <row r="12">
      <c r="A12" s="21" t="s">
        <v>32</v>
      </c>
      <c r="B12" s="22" t="s">
        <v>27</v>
      </c>
      <c r="C12" s="22" t="s">
        <v>28</v>
      </c>
      <c r="D12" s="23"/>
      <c r="E12" s="26" t="n">
        <f>633</f>
        <v>633.0</v>
      </c>
      <c r="F12" s="24"/>
      <c r="G12" s="26" t="n">
        <f>1378</f>
        <v>1378.0</v>
      </c>
      <c r="H12" s="25"/>
      <c r="I12" s="26" t="n">
        <f>2011</f>
        <v>2011.0</v>
      </c>
      <c r="J12" s="23"/>
      <c r="K12" s="26" t="n">
        <f>59380000</f>
        <v>5.938E7</v>
      </c>
      <c r="L12" s="24"/>
      <c r="M12" s="26" t="n">
        <f>117295000</f>
        <v>1.17295E8</v>
      </c>
      <c r="N12" s="25"/>
      <c r="O12" s="26" t="n">
        <f>176675000</f>
        <v>1.76675E8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 t="s">
        <v>30</v>
      </c>
      <c r="T12" s="26" t="str">
        <f>"－"</f>
        <v>－</v>
      </c>
      <c r="U12" s="24" t="s">
        <v>29</v>
      </c>
      <c r="V12" s="26" t="n">
        <f>1212</f>
        <v>1212.0</v>
      </c>
      <c r="W12" s="25" t="s">
        <v>29</v>
      </c>
      <c r="X12" s="26" t="n">
        <f>1212</f>
        <v>1212.0</v>
      </c>
      <c r="Y12" s="23"/>
      <c r="Z12" s="26" t="n">
        <f>2796</f>
        <v>2796.0</v>
      </c>
      <c r="AA12" s="24"/>
      <c r="AB12" s="26" t="n">
        <f>4040</f>
        <v>4040.0</v>
      </c>
      <c r="AC12" s="25"/>
      <c r="AD12" s="26" t="n">
        <f>6836</f>
        <v>6836.0</v>
      </c>
    </row>
    <row r="13">
      <c r="A13" s="21" t="s">
        <v>33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34</v>
      </c>
      <c r="B14" s="22" t="s">
        <v>27</v>
      </c>
      <c r="C14" s="22" t="s">
        <v>28</v>
      </c>
      <c r="D14" s="23"/>
      <c r="E14" s="26"/>
      <c r="F14" s="24"/>
      <c r="G14" s="26"/>
      <c r="H14" s="25"/>
      <c r="I14" s="26"/>
      <c r="J14" s="23"/>
      <c r="K14" s="26"/>
      <c r="L14" s="24"/>
      <c r="M14" s="26"/>
      <c r="N14" s="25"/>
      <c r="O14" s="26"/>
      <c r="P14" s="27"/>
      <c r="Q14" s="28"/>
      <c r="R14" s="29"/>
      <c r="S14" s="23"/>
      <c r="T14" s="26"/>
      <c r="U14" s="24"/>
      <c r="V14" s="26"/>
      <c r="W14" s="25"/>
      <c r="X14" s="26"/>
      <c r="Y14" s="23"/>
      <c r="Z14" s="26"/>
      <c r="AA14" s="24"/>
      <c r="AB14" s="26"/>
      <c r="AC14" s="25"/>
      <c r="AD14" s="26"/>
    </row>
    <row r="15">
      <c r="A15" s="21" t="s">
        <v>35</v>
      </c>
      <c r="B15" s="22" t="s">
        <v>27</v>
      </c>
      <c r="C15" s="22" t="s">
        <v>28</v>
      </c>
      <c r="D15" s="23" t="s">
        <v>30</v>
      </c>
      <c r="E15" s="26" t="n">
        <f>156</f>
        <v>156.0</v>
      </c>
      <c r="F15" s="24"/>
      <c r="G15" s="26" t="n">
        <f>204</f>
        <v>204.0</v>
      </c>
      <c r="H15" s="25" t="s">
        <v>30</v>
      </c>
      <c r="I15" s="26" t="n">
        <f>360</f>
        <v>360.0</v>
      </c>
      <c r="J15" s="23"/>
      <c r="K15" s="26" t="n">
        <f>17520000</f>
        <v>1.752E7</v>
      </c>
      <c r="L15" s="24"/>
      <c r="M15" s="26" t="n">
        <f>18130000</f>
        <v>1.813E7</v>
      </c>
      <c r="N15" s="25"/>
      <c r="O15" s="26" t="n">
        <f>35650000</f>
        <v>3.565E7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 t="s">
        <v>30</v>
      </c>
      <c r="X15" s="26" t="str">
        <f>"－"</f>
        <v>－</v>
      </c>
      <c r="Y15" s="23"/>
      <c r="Z15" s="26" t="n">
        <f>2876</f>
        <v>2876.0</v>
      </c>
      <c r="AA15" s="24"/>
      <c r="AB15" s="26" t="n">
        <f>4127</f>
        <v>4127.0</v>
      </c>
      <c r="AC15" s="25"/>
      <c r="AD15" s="26" t="n">
        <f>7003</f>
        <v>7003.0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283</f>
        <v>283.0</v>
      </c>
      <c r="F16" s="24" t="s">
        <v>30</v>
      </c>
      <c r="G16" s="26" t="n">
        <f>80</f>
        <v>80.0</v>
      </c>
      <c r="H16" s="25"/>
      <c r="I16" s="26" t="n">
        <f>363</f>
        <v>363.0</v>
      </c>
      <c r="J16" s="23"/>
      <c r="K16" s="26" t="n">
        <f>24410000</f>
        <v>2.441E7</v>
      </c>
      <c r="L16" s="24" t="s">
        <v>30</v>
      </c>
      <c r="M16" s="26" t="n">
        <f>11000000</f>
        <v>1.1E7</v>
      </c>
      <c r="N16" s="25"/>
      <c r="O16" s="26" t="n">
        <f>35410000</f>
        <v>3.541E7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n">
        <f>105</f>
        <v>105.0</v>
      </c>
      <c r="U16" s="24"/>
      <c r="V16" s="26" t="str">
        <f>"－"</f>
        <v>－</v>
      </c>
      <c r="W16" s="25"/>
      <c r="X16" s="26" t="n">
        <f>105</f>
        <v>105.0</v>
      </c>
      <c r="Y16" s="23"/>
      <c r="Z16" s="26" t="n">
        <f>2873</f>
        <v>2873.0</v>
      </c>
      <c r="AA16" s="24"/>
      <c r="AB16" s="26" t="n">
        <f>4106</f>
        <v>4106.0</v>
      </c>
      <c r="AC16" s="25"/>
      <c r="AD16" s="26" t="n">
        <f>6979</f>
        <v>6979.0</v>
      </c>
    </row>
    <row r="17">
      <c r="A17" s="21" t="s">
        <v>37</v>
      </c>
      <c r="B17" s="22" t="s">
        <v>27</v>
      </c>
      <c r="C17" s="22" t="s">
        <v>28</v>
      </c>
      <c r="D17" s="23"/>
      <c r="E17" s="26" t="n">
        <f>752</f>
        <v>752.0</v>
      </c>
      <c r="F17" s="24"/>
      <c r="G17" s="26" t="n">
        <f>1658</f>
        <v>1658.0</v>
      </c>
      <c r="H17" s="25"/>
      <c r="I17" s="26" t="n">
        <f>2410</f>
        <v>2410.0</v>
      </c>
      <c r="J17" s="23"/>
      <c r="K17" s="26" t="n">
        <f>73110000</f>
        <v>7.311E7</v>
      </c>
      <c r="L17" s="24" t="s">
        <v>29</v>
      </c>
      <c r="M17" s="26" t="n">
        <f>187420000</f>
        <v>1.8742E8</v>
      </c>
      <c r="N17" s="25"/>
      <c r="O17" s="26" t="n">
        <f>260530000</f>
        <v>2.6053E8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n">
        <f>10</f>
        <v>10.0</v>
      </c>
      <c r="U17" s="24"/>
      <c r="V17" s="26" t="n">
        <f>25</f>
        <v>25.0</v>
      </c>
      <c r="W17" s="25"/>
      <c r="X17" s="26" t="n">
        <f>35</f>
        <v>35.0</v>
      </c>
      <c r="Y17" s="23"/>
      <c r="Z17" s="26" t="n">
        <f>3348</f>
        <v>3348.0</v>
      </c>
      <c r="AA17" s="24"/>
      <c r="AB17" s="26" t="n">
        <f>3564</f>
        <v>3564.0</v>
      </c>
      <c r="AC17" s="25"/>
      <c r="AD17" s="26" t="n">
        <f>6912</f>
        <v>6912.0</v>
      </c>
    </row>
    <row r="18">
      <c r="A18" s="21" t="s">
        <v>38</v>
      </c>
      <c r="B18" s="22" t="s">
        <v>27</v>
      </c>
      <c r="C18" s="22" t="s">
        <v>28</v>
      </c>
      <c r="D18" s="23"/>
      <c r="E18" s="26" t="n">
        <f>264</f>
        <v>264.0</v>
      </c>
      <c r="F18" s="24"/>
      <c r="G18" s="26" t="n">
        <f>825</f>
        <v>825.0</v>
      </c>
      <c r="H18" s="25"/>
      <c r="I18" s="26" t="n">
        <f>1089</f>
        <v>1089.0</v>
      </c>
      <c r="J18" s="23"/>
      <c r="K18" s="26" t="n">
        <f>25510000</f>
        <v>2.551E7</v>
      </c>
      <c r="L18" s="24"/>
      <c r="M18" s="26" t="n">
        <f>95210000</f>
        <v>9.521E7</v>
      </c>
      <c r="N18" s="25"/>
      <c r="O18" s="26" t="n">
        <f>120720000</f>
        <v>1.2072E8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n">
        <f>40</f>
        <v>40.0</v>
      </c>
      <c r="U18" s="24"/>
      <c r="V18" s="26" t="n">
        <f>352</f>
        <v>352.0</v>
      </c>
      <c r="W18" s="25"/>
      <c r="X18" s="26" t="n">
        <f>392</f>
        <v>392.0</v>
      </c>
      <c r="Y18" s="23"/>
      <c r="Z18" s="26" t="n">
        <f>3441</f>
        <v>3441.0</v>
      </c>
      <c r="AA18" s="24"/>
      <c r="AB18" s="26" t="n">
        <f>3883</f>
        <v>3883.0</v>
      </c>
      <c r="AC18" s="25"/>
      <c r="AD18" s="26" t="n">
        <f>7324</f>
        <v>7324.0</v>
      </c>
    </row>
    <row r="19">
      <c r="A19" s="21" t="s">
        <v>39</v>
      </c>
      <c r="B19" s="22" t="s">
        <v>27</v>
      </c>
      <c r="C19" s="22" t="s">
        <v>28</v>
      </c>
      <c r="D19" s="23"/>
      <c r="E19" s="26" t="n">
        <f>673</f>
        <v>673.0</v>
      </c>
      <c r="F19" s="24"/>
      <c r="G19" s="26" t="n">
        <f>531</f>
        <v>531.0</v>
      </c>
      <c r="H19" s="25"/>
      <c r="I19" s="26" t="n">
        <f>1204</f>
        <v>1204.0</v>
      </c>
      <c r="J19" s="23"/>
      <c r="K19" s="26" t="n">
        <f>44985000</f>
        <v>4.4985E7</v>
      </c>
      <c r="L19" s="24"/>
      <c r="M19" s="26" t="n">
        <f>74925000</f>
        <v>7.4925E7</v>
      </c>
      <c r="N19" s="25"/>
      <c r="O19" s="26" t="n">
        <f>119910000</f>
        <v>1.1991E8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n">
        <f>115</f>
        <v>115.0</v>
      </c>
      <c r="U19" s="24"/>
      <c r="V19" s="26" t="n">
        <f>50</f>
        <v>50.0</v>
      </c>
      <c r="W19" s="25"/>
      <c r="X19" s="26" t="n">
        <f>165</f>
        <v>165.0</v>
      </c>
      <c r="Y19" s="23"/>
      <c r="Z19" s="26" t="n">
        <f>3675</f>
        <v>3675.0</v>
      </c>
      <c r="AA19" s="24"/>
      <c r="AB19" s="26" t="n">
        <f>4097</f>
        <v>4097.0</v>
      </c>
      <c r="AC19" s="25"/>
      <c r="AD19" s="26" t="n">
        <f>7772</f>
        <v>7772.0</v>
      </c>
    </row>
    <row r="20">
      <c r="A20" s="21" t="s">
        <v>40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41</v>
      </c>
      <c r="B21" s="22" t="s">
        <v>27</v>
      </c>
      <c r="C21" s="22" t="s">
        <v>28</v>
      </c>
      <c r="D21" s="23"/>
      <c r="E21" s="26"/>
      <c r="F21" s="24"/>
      <c r="G21" s="26"/>
      <c r="H21" s="25"/>
      <c r="I21" s="26"/>
      <c r="J21" s="23"/>
      <c r="K21" s="26"/>
      <c r="L21" s="24"/>
      <c r="M21" s="26"/>
      <c r="N21" s="25"/>
      <c r="O21" s="26"/>
      <c r="P21" s="27"/>
      <c r="Q21" s="28"/>
      <c r="R21" s="29"/>
      <c r="S21" s="23"/>
      <c r="T21" s="26"/>
      <c r="U21" s="24"/>
      <c r="V21" s="26"/>
      <c r="W21" s="25"/>
      <c r="X21" s="26"/>
      <c r="Y21" s="23"/>
      <c r="Z21" s="26"/>
      <c r="AA21" s="24"/>
      <c r="AB21" s="26"/>
      <c r="AC21" s="25"/>
      <c r="AD21" s="26"/>
    </row>
    <row r="22">
      <c r="A22" s="21" t="s">
        <v>42</v>
      </c>
      <c r="B22" s="22" t="s">
        <v>27</v>
      </c>
      <c r="C22" s="22" t="s">
        <v>28</v>
      </c>
      <c r="D22" s="23"/>
      <c r="E22" s="26" t="n">
        <f>223</f>
        <v>223.0</v>
      </c>
      <c r="F22" s="24"/>
      <c r="G22" s="26" t="n">
        <f>502</f>
        <v>502.0</v>
      </c>
      <c r="H22" s="25"/>
      <c r="I22" s="26" t="n">
        <f>725</f>
        <v>725.0</v>
      </c>
      <c r="J22" s="23"/>
      <c r="K22" s="26" t="n">
        <f>17590000</f>
        <v>1.759E7</v>
      </c>
      <c r="L22" s="24"/>
      <c r="M22" s="26" t="n">
        <f>42525000</f>
        <v>4.2525E7</v>
      </c>
      <c r="N22" s="25"/>
      <c r="O22" s="26" t="n">
        <f>60115000</f>
        <v>6.0115E7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n">
        <f>200</f>
        <v>200.0</v>
      </c>
      <c r="W22" s="25"/>
      <c r="X22" s="26" t="n">
        <f>200</f>
        <v>200.0</v>
      </c>
      <c r="Y22" s="23"/>
      <c r="Z22" s="26" t="n">
        <f>3697</f>
        <v>3697.0</v>
      </c>
      <c r="AA22" s="24"/>
      <c r="AB22" s="26" t="n">
        <f>4174</f>
        <v>4174.0</v>
      </c>
      <c r="AC22" s="25"/>
      <c r="AD22" s="26" t="n">
        <f>7871</f>
        <v>7871.0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305</f>
        <v>305.0</v>
      </c>
      <c r="F23" s="24"/>
      <c r="G23" s="26" t="n">
        <f>598</f>
        <v>598.0</v>
      </c>
      <c r="H23" s="25"/>
      <c r="I23" s="26" t="n">
        <f>903</f>
        <v>903.0</v>
      </c>
      <c r="J23" s="23"/>
      <c r="K23" s="26" t="n">
        <f>37420000</f>
        <v>3.742E7</v>
      </c>
      <c r="L23" s="24"/>
      <c r="M23" s="26" t="n">
        <f>53300000</f>
        <v>5.33E7</v>
      </c>
      <c r="N23" s="25"/>
      <c r="O23" s="26" t="n">
        <f>90720000</f>
        <v>9.072E7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n">
        <f>50</f>
        <v>50.0</v>
      </c>
      <c r="U23" s="24"/>
      <c r="V23" s="26" t="str">
        <f>"－"</f>
        <v>－</v>
      </c>
      <c r="W23" s="25"/>
      <c r="X23" s="26" t="n">
        <f>50</f>
        <v>50.0</v>
      </c>
      <c r="Y23" s="23"/>
      <c r="Z23" s="26" t="n">
        <f>3810</f>
        <v>3810.0</v>
      </c>
      <c r="AA23" s="24"/>
      <c r="AB23" s="26" t="n">
        <f>4489</f>
        <v>4489.0</v>
      </c>
      <c r="AC23" s="25"/>
      <c r="AD23" s="26" t="n">
        <f>8299</f>
        <v>8299.0</v>
      </c>
    </row>
    <row r="24">
      <c r="A24" s="21" t="s">
        <v>44</v>
      </c>
      <c r="B24" s="22" t="s">
        <v>27</v>
      </c>
      <c r="C24" s="22" t="s">
        <v>28</v>
      </c>
      <c r="D24" s="23"/>
      <c r="E24" s="26" t="n">
        <f>489</f>
        <v>489.0</v>
      </c>
      <c r="F24" s="24"/>
      <c r="G24" s="26" t="n">
        <f>549</f>
        <v>549.0</v>
      </c>
      <c r="H24" s="25"/>
      <c r="I24" s="26" t="n">
        <f>1038</f>
        <v>1038.0</v>
      </c>
      <c r="J24" s="23"/>
      <c r="K24" s="26" t="n">
        <f>41290000</f>
        <v>4.129E7</v>
      </c>
      <c r="L24" s="24"/>
      <c r="M24" s="26" t="n">
        <f>69890000</f>
        <v>6.989E7</v>
      </c>
      <c r="N24" s="25"/>
      <c r="O24" s="26" t="n">
        <f>111180000</f>
        <v>1.1118E8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n">
        <f>100</f>
        <v>100.0</v>
      </c>
      <c r="U24" s="24"/>
      <c r="V24" s="26" t="n">
        <f>100</f>
        <v>100.0</v>
      </c>
      <c r="W24" s="25"/>
      <c r="X24" s="26" t="n">
        <f>200</f>
        <v>200.0</v>
      </c>
      <c r="Y24" s="23"/>
      <c r="Z24" s="26" t="n">
        <f>4056</f>
        <v>4056.0</v>
      </c>
      <c r="AA24" s="24"/>
      <c r="AB24" s="26" t="n">
        <f>4830</f>
        <v>4830.0</v>
      </c>
      <c r="AC24" s="25"/>
      <c r="AD24" s="26" t="n">
        <f>8886</f>
        <v>8886.0</v>
      </c>
    </row>
    <row r="25">
      <c r="A25" s="21" t="s">
        <v>45</v>
      </c>
      <c r="B25" s="22" t="s">
        <v>27</v>
      </c>
      <c r="C25" s="22" t="s">
        <v>28</v>
      </c>
      <c r="D25" s="23" t="s">
        <v>29</v>
      </c>
      <c r="E25" s="26" t="n">
        <f>1193</f>
        <v>1193.0</v>
      </c>
      <c r="F25" s="24"/>
      <c r="G25" s="26" t="n">
        <f>1516</f>
        <v>1516.0</v>
      </c>
      <c r="H25" s="25" t="s">
        <v>29</v>
      </c>
      <c r="I25" s="26" t="n">
        <f>2709</f>
        <v>2709.0</v>
      </c>
      <c r="J25" s="23"/>
      <c r="K25" s="26" t="n">
        <f>66660000</f>
        <v>6.666E7</v>
      </c>
      <c r="L25" s="24"/>
      <c r="M25" s="26" t="n">
        <f>131730000</f>
        <v>1.3173E8</v>
      </c>
      <c r="N25" s="25"/>
      <c r="O25" s="26" t="n">
        <f>198390000</f>
        <v>1.9839E8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n">
        <f>50</f>
        <v>50.0</v>
      </c>
      <c r="U25" s="24"/>
      <c r="V25" s="26" t="n">
        <f>500</f>
        <v>500.0</v>
      </c>
      <c r="W25" s="25"/>
      <c r="X25" s="26" t="n">
        <f>550</f>
        <v>550.0</v>
      </c>
      <c r="Y25" s="23"/>
      <c r="Z25" s="26" t="n">
        <f>4145</f>
        <v>4145.0</v>
      </c>
      <c r="AA25" s="24"/>
      <c r="AB25" s="26" t="n">
        <f>4772</f>
        <v>4772.0</v>
      </c>
      <c r="AC25" s="25"/>
      <c r="AD25" s="26" t="n">
        <f>8917</f>
        <v>8917.0</v>
      </c>
    </row>
    <row r="26">
      <c r="A26" s="21" t="s">
        <v>46</v>
      </c>
      <c r="B26" s="22" t="s">
        <v>27</v>
      </c>
      <c r="C26" s="22" t="s">
        <v>28</v>
      </c>
      <c r="D26" s="23"/>
      <c r="E26" s="26" t="n">
        <f>451</f>
        <v>451.0</v>
      </c>
      <c r="F26" s="24" t="s">
        <v>29</v>
      </c>
      <c r="G26" s="26" t="n">
        <f>1730</f>
        <v>1730.0</v>
      </c>
      <c r="H26" s="25"/>
      <c r="I26" s="26" t="n">
        <f>2181</f>
        <v>2181.0</v>
      </c>
      <c r="J26" s="23"/>
      <c r="K26" s="26" t="n">
        <f>23650000</f>
        <v>2.365E7</v>
      </c>
      <c r="L26" s="24"/>
      <c r="M26" s="26" t="n">
        <f>137810000</f>
        <v>1.3781E8</v>
      </c>
      <c r="N26" s="25"/>
      <c r="O26" s="26" t="n">
        <f>161460000</f>
        <v>1.6146E8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n">
        <f>100</f>
        <v>100.0</v>
      </c>
      <c r="U26" s="24"/>
      <c r="V26" s="26" t="n">
        <f>221</f>
        <v>221.0</v>
      </c>
      <c r="W26" s="25"/>
      <c r="X26" s="26" t="n">
        <f>321</f>
        <v>321.0</v>
      </c>
      <c r="Y26" s="23"/>
      <c r="Z26" s="26" t="n">
        <f>4114</f>
        <v>4114.0</v>
      </c>
      <c r="AA26" s="24"/>
      <c r="AB26" s="26" t="n">
        <f>5691</f>
        <v>5691.0</v>
      </c>
      <c r="AC26" s="25"/>
      <c r="AD26" s="26" t="n">
        <f>9805</f>
        <v>9805.0</v>
      </c>
    </row>
    <row r="27">
      <c r="A27" s="21" t="s">
        <v>47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48</v>
      </c>
      <c r="B28" s="22" t="s">
        <v>27</v>
      </c>
      <c r="C28" s="22" t="s">
        <v>28</v>
      </c>
      <c r="D28" s="23"/>
      <c r="E28" s="26"/>
      <c r="F28" s="24"/>
      <c r="G28" s="26"/>
      <c r="H28" s="25"/>
      <c r="I28" s="26"/>
      <c r="J28" s="23"/>
      <c r="K28" s="26"/>
      <c r="L28" s="24"/>
      <c r="M28" s="26"/>
      <c r="N28" s="25"/>
      <c r="O28" s="26"/>
      <c r="P28" s="27"/>
      <c r="Q28" s="28"/>
      <c r="R28" s="29"/>
      <c r="S28" s="23"/>
      <c r="T28" s="26"/>
      <c r="U28" s="24"/>
      <c r="V28" s="26"/>
      <c r="W28" s="25"/>
      <c r="X28" s="26"/>
      <c r="Y28" s="23"/>
      <c r="Z28" s="26"/>
      <c r="AA28" s="24"/>
      <c r="AB28" s="26"/>
      <c r="AC28" s="25"/>
      <c r="AD28" s="26"/>
    </row>
    <row r="29">
      <c r="A29" s="21" t="s">
        <v>49</v>
      </c>
      <c r="B29" s="22" t="s">
        <v>27</v>
      </c>
      <c r="C29" s="22" t="s">
        <v>28</v>
      </c>
      <c r="D29" s="23"/>
      <c r="E29" s="26" t="n">
        <f>345</f>
        <v>345.0</v>
      </c>
      <c r="F29" s="24"/>
      <c r="G29" s="26" t="n">
        <f>221</f>
        <v>221.0</v>
      </c>
      <c r="H29" s="25"/>
      <c r="I29" s="26" t="n">
        <f>566</f>
        <v>566.0</v>
      </c>
      <c r="J29" s="23"/>
      <c r="K29" s="26" t="n">
        <f>12720000</f>
        <v>1.272E7</v>
      </c>
      <c r="L29" s="24"/>
      <c r="M29" s="26" t="n">
        <f>19590000</f>
        <v>1.959E7</v>
      </c>
      <c r="N29" s="25"/>
      <c r="O29" s="26" t="n">
        <f>32310000</f>
        <v>3.231E7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4081</f>
        <v>4081.0</v>
      </c>
      <c r="AA29" s="24"/>
      <c r="AB29" s="26" t="n">
        <f>5587</f>
        <v>5587.0</v>
      </c>
      <c r="AC29" s="25"/>
      <c r="AD29" s="26" t="n">
        <f>9668</f>
        <v>9668.0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352</f>
        <v>352.0</v>
      </c>
      <c r="F30" s="24"/>
      <c r="G30" s="26" t="n">
        <f>111</f>
        <v>111.0</v>
      </c>
      <c r="H30" s="25"/>
      <c r="I30" s="26" t="n">
        <f>463</f>
        <v>463.0</v>
      </c>
      <c r="J30" s="23"/>
      <c r="K30" s="26" t="n">
        <f>23550000</f>
        <v>2.355E7</v>
      </c>
      <c r="L30" s="24"/>
      <c r="M30" s="26" t="n">
        <f>11200000</f>
        <v>1.12E7</v>
      </c>
      <c r="N30" s="25"/>
      <c r="O30" s="26" t="n">
        <f>34750000</f>
        <v>3.475E7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n">
        <f>15</f>
        <v>15.0</v>
      </c>
      <c r="W30" s="25"/>
      <c r="X30" s="26" t="n">
        <f>15</f>
        <v>15.0</v>
      </c>
      <c r="Y30" s="23"/>
      <c r="Z30" s="26" t="n">
        <f>4096</f>
        <v>4096.0</v>
      </c>
      <c r="AA30" s="24"/>
      <c r="AB30" s="26" t="n">
        <f>5637</f>
        <v>5637.0</v>
      </c>
      <c r="AC30" s="25"/>
      <c r="AD30" s="26" t="n">
        <f>9733</f>
        <v>9733.0</v>
      </c>
    </row>
    <row r="31">
      <c r="A31" s="21" t="s">
        <v>51</v>
      </c>
      <c r="B31" s="22" t="s">
        <v>27</v>
      </c>
      <c r="C31" s="22" t="s">
        <v>28</v>
      </c>
      <c r="D31" s="23"/>
      <c r="E31" s="26" t="n">
        <f>365</f>
        <v>365.0</v>
      </c>
      <c r="F31" s="24"/>
      <c r="G31" s="26" t="n">
        <f>207</f>
        <v>207.0</v>
      </c>
      <c r="H31" s="25"/>
      <c r="I31" s="26" t="n">
        <f>572</f>
        <v>572.0</v>
      </c>
      <c r="J31" s="23"/>
      <c r="K31" s="26" t="n">
        <f>7550000</f>
        <v>7550000.0</v>
      </c>
      <c r="L31" s="24"/>
      <c r="M31" s="26" t="n">
        <f>17570000</f>
        <v>1.757E7</v>
      </c>
      <c r="N31" s="25" t="s">
        <v>30</v>
      </c>
      <c r="O31" s="26" t="n">
        <f>25120000</f>
        <v>2.512E7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4390</f>
        <v>4390.0</v>
      </c>
      <c r="AA31" s="24"/>
      <c r="AB31" s="26" t="n">
        <f>5653</f>
        <v>5653.0</v>
      </c>
      <c r="AC31" s="25"/>
      <c r="AD31" s="26" t="n">
        <f>10043</f>
        <v>10043.0</v>
      </c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54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55</v>
      </c>
      <c r="B35" s="22" t="s">
        <v>27</v>
      </c>
      <c r="C35" s="22" t="s">
        <v>28</v>
      </c>
      <c r="D35" s="23"/>
      <c r="E35" s="26"/>
      <c r="F35" s="24"/>
      <c r="G35" s="26"/>
      <c r="H35" s="25"/>
      <c r="I35" s="26"/>
      <c r="J35" s="23"/>
      <c r="K35" s="26"/>
      <c r="L35" s="24"/>
      <c r="M35" s="26"/>
      <c r="N35" s="25"/>
      <c r="O35" s="26"/>
      <c r="P35" s="27"/>
      <c r="Q35" s="28"/>
      <c r="R35" s="29"/>
      <c r="S35" s="23"/>
      <c r="T35" s="26"/>
      <c r="U35" s="24"/>
      <c r="V35" s="26"/>
      <c r="W35" s="25"/>
      <c r="X35" s="26"/>
      <c r="Y35" s="23"/>
      <c r="Z35" s="26"/>
      <c r="AA35" s="24"/>
      <c r="AB35" s="26"/>
      <c r="AC35" s="25"/>
      <c r="AD35" s="26"/>
    </row>
    <row r="36">
      <c r="A36" s="21" t="s">
        <v>56</v>
      </c>
      <c r="B36" s="22" t="s">
        <v>27</v>
      </c>
      <c r="C36" s="22" t="s">
        <v>28</v>
      </c>
      <c r="D36" s="23"/>
      <c r="E36" s="26" t="n">
        <f>201</f>
        <v>201.0</v>
      </c>
      <c r="F36" s="24"/>
      <c r="G36" s="26" t="n">
        <f>942</f>
        <v>942.0</v>
      </c>
      <c r="H36" s="25"/>
      <c r="I36" s="26" t="n">
        <f>1143</f>
        <v>1143.0</v>
      </c>
      <c r="J36" s="23" t="s">
        <v>30</v>
      </c>
      <c r="K36" s="26" t="n">
        <f>4060000</f>
        <v>4060000.0</v>
      </c>
      <c r="L36" s="24"/>
      <c r="M36" s="26" t="n">
        <f>65510000</f>
        <v>6.551E7</v>
      </c>
      <c r="N36" s="25"/>
      <c r="O36" s="26" t="n">
        <f>69570000</f>
        <v>6.957E7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n">
        <f>600</f>
        <v>600.0</v>
      </c>
      <c r="W36" s="25"/>
      <c r="X36" s="26" t="n">
        <f>600</f>
        <v>600.0</v>
      </c>
      <c r="Y36" s="23"/>
      <c r="Z36" s="26" t="n">
        <f>4481</f>
        <v>4481.0</v>
      </c>
      <c r="AA36" s="24"/>
      <c r="AB36" s="26" t="n">
        <f>5925</f>
        <v>5925.0</v>
      </c>
      <c r="AC36" s="25"/>
      <c r="AD36" s="26" t="n">
        <f>10406</f>
        <v>10406.0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409</f>
        <v>409.0</v>
      </c>
      <c r="F37" s="24"/>
      <c r="G37" s="26" t="n">
        <f>1012</f>
        <v>1012.0</v>
      </c>
      <c r="H37" s="25"/>
      <c r="I37" s="26" t="n">
        <f>1421</f>
        <v>1421.0</v>
      </c>
      <c r="J37" s="23"/>
      <c r="K37" s="26" t="n">
        <f>24480000</f>
        <v>2.448E7</v>
      </c>
      <c r="L37" s="24"/>
      <c r="M37" s="26" t="n">
        <f>74420000</f>
        <v>7.442E7</v>
      </c>
      <c r="N37" s="25"/>
      <c r="O37" s="26" t="n">
        <f>98900000</f>
        <v>9.89E7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n">
        <f>650</f>
        <v>650.0</v>
      </c>
      <c r="W37" s="25"/>
      <c r="X37" s="26" t="n">
        <f>650</f>
        <v>650.0</v>
      </c>
      <c r="Y37" s="23"/>
      <c r="Z37" s="26" t="n">
        <f>4726</f>
        <v>4726.0</v>
      </c>
      <c r="AA37" s="24"/>
      <c r="AB37" s="26" t="n">
        <f>6220</f>
        <v>6220.0</v>
      </c>
      <c r="AC37" s="25"/>
      <c r="AD37" s="26" t="n">
        <f>10946</f>
        <v>10946.0</v>
      </c>
    </row>
    <row r="38">
      <c r="A38" s="21" t="s">
        <v>58</v>
      </c>
      <c r="B38" s="22" t="s">
        <v>27</v>
      </c>
      <c r="C38" s="22" t="s">
        <v>28</v>
      </c>
      <c r="D38" s="23"/>
      <c r="E38" s="26" t="n">
        <f>579</f>
        <v>579.0</v>
      </c>
      <c r="F38" s="24"/>
      <c r="G38" s="26" t="n">
        <f>417</f>
        <v>417.0</v>
      </c>
      <c r="H38" s="25"/>
      <c r="I38" s="26" t="n">
        <f>996</f>
        <v>996.0</v>
      </c>
      <c r="J38" s="23"/>
      <c r="K38" s="26" t="n">
        <f>16890000</f>
        <v>1.689E7</v>
      </c>
      <c r="L38" s="24"/>
      <c r="M38" s="26" t="n">
        <f>23480000</f>
        <v>2.348E7</v>
      </c>
      <c r="N38" s="25"/>
      <c r="O38" s="26" t="n">
        <f>40370000</f>
        <v>4.037E7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n">
        <f>15</f>
        <v>15.0</v>
      </c>
      <c r="W38" s="25"/>
      <c r="X38" s="26" t="n">
        <f>15</f>
        <v>15.0</v>
      </c>
      <c r="Y38" s="23"/>
      <c r="Z38" s="26" t="n">
        <f>5089</f>
        <v>5089.0</v>
      </c>
      <c r="AA38" s="24"/>
      <c r="AB38" s="26" t="n">
        <f>6364</f>
        <v>6364.0</v>
      </c>
      <c r="AC38" s="25"/>
      <c r="AD38" s="26" t="n">
        <f>11453</f>
        <v>11453.0</v>
      </c>
    </row>
    <row r="39">
      <c r="A39" s="21" t="s">
        <v>59</v>
      </c>
      <c r="B39" s="22" t="s">
        <v>27</v>
      </c>
      <c r="C39" s="22" t="s">
        <v>28</v>
      </c>
      <c r="D39" s="23"/>
      <c r="E39" s="26" t="n">
        <f>340</f>
        <v>340.0</v>
      </c>
      <c r="F39" s="24"/>
      <c r="G39" s="26" t="n">
        <f>366</f>
        <v>366.0</v>
      </c>
      <c r="H39" s="25"/>
      <c r="I39" s="26" t="n">
        <f>706</f>
        <v>706.0</v>
      </c>
      <c r="J39" s="23"/>
      <c r="K39" s="26" t="n">
        <f>41350000</f>
        <v>4.135E7</v>
      </c>
      <c r="L39" s="24"/>
      <c r="M39" s="26" t="n">
        <f>27820000</f>
        <v>2.782E7</v>
      </c>
      <c r="N39" s="25"/>
      <c r="O39" s="26" t="n">
        <f>69170000</f>
        <v>6.917E7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 t="s">
        <v>29</v>
      </c>
      <c r="Z39" s="26" t="n">
        <f>5339</f>
        <v>5339.0</v>
      </c>
      <c r="AA39" s="24" t="s">
        <v>29</v>
      </c>
      <c r="AB39" s="26" t="n">
        <f>6620</f>
        <v>6620.0</v>
      </c>
      <c r="AC39" s="25" t="s">
        <v>29</v>
      </c>
      <c r="AD39" s="26" t="n">
        <f>11959</f>
        <v>11959.0</v>
      </c>
    </row>
    <row r="40">
      <c r="A40" s="21" t="s">
        <v>60</v>
      </c>
      <c r="B40" s="22" t="s">
        <v>27</v>
      </c>
      <c r="C40" s="22" t="s">
        <v>28</v>
      </c>
      <c r="D40" s="23"/>
      <c r="E40" s="26" t="n">
        <f>355</f>
        <v>355.0</v>
      </c>
      <c r="F40" s="24"/>
      <c r="G40" s="26" t="n">
        <f>671</f>
        <v>671.0</v>
      </c>
      <c r="H40" s="25"/>
      <c r="I40" s="26" t="n">
        <f>1026</f>
        <v>1026.0</v>
      </c>
      <c r="J40" s="23"/>
      <c r="K40" s="26" t="n">
        <f>25820000</f>
        <v>2.582E7</v>
      </c>
      <c r="L40" s="24"/>
      <c r="M40" s="26" t="n">
        <f>58825000</f>
        <v>5.8825E7</v>
      </c>
      <c r="N40" s="25"/>
      <c r="O40" s="26" t="n">
        <f>84645000</f>
        <v>8.4645E7</v>
      </c>
      <c r="P40" s="27" t="n">
        <f>141</f>
        <v>141.0</v>
      </c>
      <c r="Q40" s="28" t="n">
        <f>1487</f>
        <v>1487.0</v>
      </c>
      <c r="R40" s="29" t="n">
        <f>1628</f>
        <v>1628.0</v>
      </c>
      <c r="S40" s="23"/>
      <c r="T40" s="26" t="n">
        <f>44</f>
        <v>44.0</v>
      </c>
      <c r="U40" s="24"/>
      <c r="V40" s="26" t="n">
        <f>144</f>
        <v>144.0</v>
      </c>
      <c r="W40" s="25"/>
      <c r="X40" s="26" t="n">
        <f>188</f>
        <v>188.0</v>
      </c>
      <c r="Y40" s="23" t="s">
        <v>30</v>
      </c>
      <c r="Z40" s="26" t="n">
        <f>1716</f>
        <v>1716.0</v>
      </c>
      <c r="AA40" s="24" t="s">
        <v>30</v>
      </c>
      <c r="AB40" s="26" t="n">
        <f>1521</f>
        <v>1521.0</v>
      </c>
      <c r="AC40" s="25" t="s">
        <v>30</v>
      </c>
      <c r="AD40" s="26" t="n">
        <f>3237</f>
        <v>3237.0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2020-05-13T05:07:46Z</dcterms:modified>
</cp:coreProperties>
</file>