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<sst xmlns="http://schemas.openxmlformats.org/spreadsheetml/2006/main" count="170" uniqueCount="62">
  <si>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</si>
  <si>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</si>
  <si>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</si>
  <si>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</si>
  <si>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</si>
  <si>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</si>
  <si>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</si>
  <si>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</si>
  <si>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</si>
  <si>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</si>
  <si>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</si>
  <si>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</si>
  <si>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</si>
  <si>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</si>
  <si>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</si>
  <si>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</si>
  <si>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</si>
  <si>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</si>
  <si>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</si>
  <si>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</si>
  <si>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</si>
  <si>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</si>
  <si>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</si>
  <si>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</si>
  <si>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</si>
  <si>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</si>
  <si>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7.1</t>
  </si>
  <si>
    <t>有価証券オプション</t>
  </si>
  <si>
    <t>Securities Options</t>
  </si>
  <si>
    <t>●</t>
  </si>
  <si>
    <t>◎●</t>
  </si>
  <si>
    <t>2</t>
  </si>
  <si>
    <t>3</t>
  </si>
  <si>
    <t>4</t>
  </si>
  <si>
    <t>5</t>
  </si>
  <si>
    <t>6</t>
  </si>
  <si>
    <t>7</t>
  </si>
  <si>
    <t>8</t>
  </si>
  <si>
    <t>◎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</si>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</sst>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5</f>
        <v>5.0</v>
      </c>
      <c r="F10" s="24"/>
      <c r="G10" s="26" t="n">
        <f>1</f>
        <v>1.0</v>
      </c>
      <c r="H10" s="25" t="s">
        <v>29</v>
      </c>
      <c r="I10" s="26" t="n">
        <f>6</f>
        <v>6.0</v>
      </c>
      <c r="J10" s="23"/>
      <c r="K10" s="26" t="n">
        <f>46000</f>
        <v>46000.0</v>
      </c>
      <c r="L10" s="24"/>
      <c r="M10" s="26" t="n">
        <f>647</f>
        <v>647.0</v>
      </c>
      <c r="N10" s="25"/>
      <c r="O10" s="26" t="n">
        <f>46647</f>
        <v>46647.0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30</v>
      </c>
      <c r="T10" s="26" t="str">
        <f>"－"</f>
        <v>－</v>
      </c>
      <c r="U10" s="24" t="s">
        <v>30</v>
      </c>
      <c r="V10" s="26" t="str">
        <f>"－"</f>
        <v>－</v>
      </c>
      <c r="W10" s="25" t="s">
        <v>30</v>
      </c>
      <c r="X10" s="26" t="str">
        <f>"－"</f>
        <v>－</v>
      </c>
      <c r="Y10" s="23"/>
      <c r="Z10" s="26" t="n">
        <f>1811</f>
        <v>1811.0</v>
      </c>
      <c r="AA10" s="24"/>
      <c r="AB10" s="26" t="n">
        <f>20018</f>
        <v>20018.0</v>
      </c>
      <c r="AC10" s="25"/>
      <c r="AD10" s="26" t="n">
        <f>21829</f>
        <v>21829.0</v>
      </c>
    </row>
    <row r="11">
      <c r="A11" s="21" t="s">
        <v>31</v>
      </c>
      <c r="B11" s="22" t="s">
        <v>27</v>
      </c>
      <c r="C11" s="22" t="s">
        <v>28</v>
      </c>
      <c r="D11" s="23" t="s">
        <v>29</v>
      </c>
      <c r="E11" s="26" t="str">
        <f>"－"</f>
        <v>－</v>
      </c>
      <c r="F11" s="24"/>
      <c r="G11" s="26" t="n">
        <f>2000</f>
        <v>2000.0</v>
      </c>
      <c r="H11" s="25"/>
      <c r="I11" s="26" t="n">
        <f>2000</f>
        <v>2000.0</v>
      </c>
      <c r="J11" s="23" t="s">
        <v>29</v>
      </c>
      <c r="K11" s="26" t="str">
        <f>"－"</f>
        <v>－</v>
      </c>
      <c r="L11" s="24"/>
      <c r="M11" s="26" t="n">
        <f>110000</f>
        <v>110000.0</v>
      </c>
      <c r="N11" s="25"/>
      <c r="O11" s="26" t="n">
        <f>110000</f>
        <v>110000.0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1811</f>
        <v>1811.0</v>
      </c>
      <c r="AA11" s="24"/>
      <c r="AB11" s="26" t="n">
        <f>20018</f>
        <v>20018.0</v>
      </c>
      <c r="AC11" s="25"/>
      <c r="AD11" s="26" t="n">
        <f>21829</f>
        <v>21829.0</v>
      </c>
    </row>
    <row r="12">
      <c r="A12" s="21" t="s">
        <v>32</v>
      </c>
      <c r="B12" s="22" t="s">
        <v>27</v>
      </c>
      <c r="C12" s="22" t="s">
        <v>28</v>
      </c>
      <c r="D12" s="23"/>
      <c r="E12" s="26" t="n">
        <f>235</f>
        <v>235.0</v>
      </c>
      <c r="F12" s="24"/>
      <c r="G12" s="26" t="n">
        <f>385</f>
        <v>385.0</v>
      </c>
      <c r="H12" s="25"/>
      <c r="I12" s="26" t="n">
        <f>620</f>
        <v>620.0</v>
      </c>
      <c r="J12" s="23"/>
      <c r="K12" s="26" t="n">
        <f>9869300</f>
        <v>9869300.0</v>
      </c>
      <c r="L12" s="24"/>
      <c r="M12" s="26" t="n">
        <f>20133650</f>
        <v>2.013365E7</v>
      </c>
      <c r="N12" s="25"/>
      <c r="O12" s="26" t="n">
        <f>30002950</f>
        <v>3.000295E7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str">
        <f>"－"</f>
        <v>－</v>
      </c>
      <c r="W12" s="25"/>
      <c r="X12" s="26" t="str">
        <f>"－"</f>
        <v>－</v>
      </c>
      <c r="Y12" s="23"/>
      <c r="Z12" s="26" t="n">
        <f>1876</f>
        <v>1876.0</v>
      </c>
      <c r="AA12" s="24"/>
      <c r="AB12" s="26" t="n">
        <f>19893</f>
        <v>19893.0</v>
      </c>
      <c r="AC12" s="25"/>
      <c r="AD12" s="26" t="n">
        <f>21769</f>
        <v>21769.0</v>
      </c>
    </row>
    <row r="13">
      <c r="A13" s="21" t="s">
        <v>33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34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35</v>
      </c>
      <c r="B15" s="22" t="s">
        <v>27</v>
      </c>
      <c r="C15" s="22" t="s">
        <v>28</v>
      </c>
      <c r="D15" s="23"/>
      <c r="E15" s="26" t="str">
        <f>"－"</f>
        <v>－</v>
      </c>
      <c r="F15" s="24"/>
      <c r="G15" s="26" t="n">
        <f>2000</f>
        <v>2000.0</v>
      </c>
      <c r="H15" s="25"/>
      <c r="I15" s="26" t="n">
        <f>2000</f>
        <v>2000.0</v>
      </c>
      <c r="J15" s="23"/>
      <c r="K15" s="26" t="str">
        <f>"－"</f>
        <v>－</v>
      </c>
      <c r="L15" s="24"/>
      <c r="M15" s="26" t="n">
        <f>768000</f>
        <v>768000.0</v>
      </c>
      <c r="N15" s="25"/>
      <c r="O15" s="26" t="n">
        <f>768000</f>
        <v>768000.0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1876</f>
        <v>1876.0</v>
      </c>
      <c r="AA15" s="24"/>
      <c r="AB15" s="26" t="n">
        <f>21893</f>
        <v>21893.0</v>
      </c>
      <c r="AC15" s="25"/>
      <c r="AD15" s="26" t="n">
        <f>23769</f>
        <v>23769.0</v>
      </c>
    </row>
    <row r="16">
      <c r="A16" s="21" t="s">
        <v>36</v>
      </c>
      <c r="B16" s="22" t="s">
        <v>27</v>
      </c>
      <c r="C16" s="22" t="s">
        <v>28</v>
      </c>
      <c r="D16" s="23"/>
      <c r="E16" s="26" t="n">
        <f>4337</f>
        <v>4337.0</v>
      </c>
      <c r="F16" s="24"/>
      <c r="G16" s="26" t="n">
        <f>2250</f>
        <v>2250.0</v>
      </c>
      <c r="H16" s="25"/>
      <c r="I16" s="26" t="n">
        <f>6587</f>
        <v>6587.0</v>
      </c>
      <c r="J16" s="23"/>
      <c r="K16" s="26" t="n">
        <f>21216850</f>
        <v>2.121685E7</v>
      </c>
      <c r="L16" s="24"/>
      <c r="M16" s="26" t="n">
        <f>3529500</f>
        <v>3529500.0</v>
      </c>
      <c r="N16" s="25"/>
      <c r="O16" s="26" t="n">
        <f>24746350</f>
        <v>2.474635E7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5989</f>
        <v>5989.0</v>
      </c>
      <c r="AA16" s="24"/>
      <c r="AB16" s="26" t="n">
        <f>23643</f>
        <v>23643.0</v>
      </c>
      <c r="AC16" s="25"/>
      <c r="AD16" s="26" t="n">
        <f>29632</f>
        <v>29632.0</v>
      </c>
    </row>
    <row r="17">
      <c r="A17" s="21" t="s">
        <v>37</v>
      </c>
      <c r="B17" s="22" t="s">
        <v>27</v>
      </c>
      <c r="C17" s="22" t="s">
        <v>28</v>
      </c>
      <c r="D17" s="23"/>
      <c r="E17" s="26" t="n">
        <f>378</f>
        <v>378.0</v>
      </c>
      <c r="F17" s="24"/>
      <c r="G17" s="26" t="n">
        <f>4340</f>
        <v>4340.0</v>
      </c>
      <c r="H17" s="25"/>
      <c r="I17" s="26" t="n">
        <f>4718</f>
        <v>4718.0</v>
      </c>
      <c r="J17" s="23"/>
      <c r="K17" s="26" t="n">
        <f>16902550</f>
        <v>1.690255E7</v>
      </c>
      <c r="L17" s="24"/>
      <c r="M17" s="26" t="n">
        <f>10514600</f>
        <v>1.05146E7</v>
      </c>
      <c r="N17" s="25"/>
      <c r="O17" s="26" t="n">
        <f>27417150</f>
        <v>2.741715E7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5817</f>
        <v>5817.0</v>
      </c>
      <c r="AA17" s="24" t="s">
        <v>38</v>
      </c>
      <c r="AB17" s="26" t="n">
        <f>27483</f>
        <v>27483.0</v>
      </c>
      <c r="AC17" s="25" t="s">
        <v>38</v>
      </c>
      <c r="AD17" s="26" t="n">
        <f>33300</f>
        <v>33300.0</v>
      </c>
    </row>
    <row r="18">
      <c r="A18" s="21" t="s">
        <v>39</v>
      </c>
      <c r="B18" s="22" t="s">
        <v>27</v>
      </c>
      <c r="C18" s="22" t="s">
        <v>28</v>
      </c>
      <c r="D18" s="23" t="s">
        <v>38</v>
      </c>
      <c r="E18" s="26" t="n">
        <f>12594</f>
        <v>12594.0</v>
      </c>
      <c r="F18" s="24" t="s">
        <v>38</v>
      </c>
      <c r="G18" s="26" t="n">
        <f>14985</f>
        <v>14985.0</v>
      </c>
      <c r="H18" s="25" t="s">
        <v>38</v>
      </c>
      <c r="I18" s="26" t="n">
        <f>27579</f>
        <v>27579.0</v>
      </c>
      <c r="J18" s="23" t="s">
        <v>38</v>
      </c>
      <c r="K18" s="26" t="n">
        <f>36495940</f>
        <v>3.649594E7</v>
      </c>
      <c r="L18" s="24"/>
      <c r="M18" s="26" t="n">
        <f>29783400</f>
        <v>2.97834E7</v>
      </c>
      <c r="N18" s="25" t="s">
        <v>38</v>
      </c>
      <c r="O18" s="26" t="n">
        <f>66279340</f>
        <v>6.627934E7</v>
      </c>
      <c r="P18" s="27" t="n">
        <f>31</f>
        <v>31.0</v>
      </c>
      <c r="Q18" s="28" t="n">
        <f>28002</f>
        <v>28002.0</v>
      </c>
      <c r="R18" s="29" t="n">
        <f>28033</f>
        <v>28033.0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4537</f>
        <v>4537.0</v>
      </c>
      <c r="AA18" s="24" t="s">
        <v>29</v>
      </c>
      <c r="AB18" s="26" t="n">
        <f>10941</f>
        <v>10941.0</v>
      </c>
      <c r="AC18" s="25" t="s">
        <v>29</v>
      </c>
      <c r="AD18" s="26" t="n">
        <f>15478</f>
        <v>15478.0</v>
      </c>
    </row>
    <row r="19">
      <c r="A19" s="21" t="s">
        <v>40</v>
      </c>
      <c r="B19" s="22" t="s">
        <v>27</v>
      </c>
      <c r="C19" s="22" t="s">
        <v>28</v>
      </c>
      <c r="D19" s="23"/>
      <c r="E19" s="26" t="n">
        <f>2171</f>
        <v>2171.0</v>
      </c>
      <c r="F19" s="24"/>
      <c r="G19" s="26" t="n">
        <f>8610</f>
        <v>8610.0</v>
      </c>
      <c r="H19" s="25"/>
      <c r="I19" s="26" t="n">
        <f>10781</f>
        <v>10781.0</v>
      </c>
      <c r="J19" s="23"/>
      <c r="K19" s="26" t="n">
        <f>7688520</f>
        <v>7688520.0</v>
      </c>
      <c r="L19" s="24"/>
      <c r="M19" s="26" t="n">
        <f>26289610</f>
        <v>2.628961E7</v>
      </c>
      <c r="N19" s="25"/>
      <c r="O19" s="26" t="n">
        <f>33978130</f>
        <v>3.397813E7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2642</f>
        <v>2642.0</v>
      </c>
      <c r="AA19" s="24"/>
      <c r="AB19" s="26" t="n">
        <f>14901</f>
        <v>14901.0</v>
      </c>
      <c r="AC19" s="25"/>
      <c r="AD19" s="26" t="n">
        <f>17543</f>
        <v>17543.0</v>
      </c>
    </row>
    <row r="20">
      <c r="A20" s="21" t="s">
        <v>41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42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43</v>
      </c>
      <c r="B22" s="22" t="s">
        <v>27</v>
      </c>
      <c r="C22" s="22" t="s">
        <v>28</v>
      </c>
      <c r="D22" s="23"/>
      <c r="E22" s="26" t="n">
        <f>1361</f>
        <v>1361.0</v>
      </c>
      <c r="F22" s="24"/>
      <c r="G22" s="26" t="n">
        <f>2545</f>
        <v>2545.0</v>
      </c>
      <c r="H22" s="25"/>
      <c r="I22" s="26" t="n">
        <f>3906</f>
        <v>3906.0</v>
      </c>
      <c r="J22" s="23"/>
      <c r="K22" s="26" t="n">
        <f>14499484</f>
        <v>1.4499484E7</v>
      </c>
      <c r="L22" s="24"/>
      <c r="M22" s="26" t="n">
        <f>21088650</f>
        <v>2.108865E7</v>
      </c>
      <c r="N22" s="25"/>
      <c r="O22" s="26" t="n">
        <f>35588134</f>
        <v>3.5588134E7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1775</f>
        <v>1775.0</v>
      </c>
      <c r="AA22" s="24"/>
      <c r="AB22" s="26" t="n">
        <f>16726</f>
        <v>16726.0</v>
      </c>
      <c r="AC22" s="25"/>
      <c r="AD22" s="26" t="n">
        <f>18501</f>
        <v>18501.0</v>
      </c>
    </row>
    <row r="23">
      <c r="A23" s="21" t="s">
        <v>44</v>
      </c>
      <c r="B23" s="22" t="s">
        <v>27</v>
      </c>
      <c r="C23" s="22" t="s">
        <v>28</v>
      </c>
      <c r="D23" s="23"/>
      <c r="E23" s="26" t="n">
        <f>50</f>
        <v>50.0</v>
      </c>
      <c r="F23" s="24" t="s">
        <v>29</v>
      </c>
      <c r="G23" s="26" t="str">
        <f>"－"</f>
        <v>－</v>
      </c>
      <c r="H23" s="25"/>
      <c r="I23" s="26" t="n">
        <f>50</f>
        <v>50.0</v>
      </c>
      <c r="J23" s="23"/>
      <c r="K23" s="26" t="n">
        <f>29580</f>
        <v>29580.0</v>
      </c>
      <c r="L23" s="24" t="s">
        <v>29</v>
      </c>
      <c r="M23" s="26" t="str">
        <f>"－"</f>
        <v>－</v>
      </c>
      <c r="N23" s="25" t="s">
        <v>29</v>
      </c>
      <c r="O23" s="26" t="n">
        <f>29580</f>
        <v>29580.0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1815</f>
        <v>1815.0</v>
      </c>
      <c r="AA23" s="24"/>
      <c r="AB23" s="26" t="n">
        <f>16726</f>
        <v>16726.0</v>
      </c>
      <c r="AC23" s="25"/>
      <c r="AD23" s="26" t="n">
        <f>18541</f>
        <v>18541.0</v>
      </c>
    </row>
    <row r="24">
      <c r="A24" s="21" t="s">
        <v>45</v>
      </c>
      <c r="B24" s="22" t="s">
        <v>27</v>
      </c>
      <c r="C24" s="22" t="s">
        <v>28</v>
      </c>
      <c r="D24" s="23"/>
      <c r="E24" s="26" t="n">
        <f>1228</f>
        <v>1228.0</v>
      </c>
      <c r="F24" s="24"/>
      <c r="G24" s="26" t="n">
        <f>195</f>
        <v>195.0</v>
      </c>
      <c r="H24" s="25"/>
      <c r="I24" s="26" t="n">
        <f>1423</f>
        <v>1423.0</v>
      </c>
      <c r="J24" s="23"/>
      <c r="K24" s="26" t="n">
        <f>14931280</f>
        <v>1.493128E7</v>
      </c>
      <c r="L24" s="24"/>
      <c r="M24" s="26" t="n">
        <f>14666300</f>
        <v>1.46663E7</v>
      </c>
      <c r="N24" s="25"/>
      <c r="O24" s="26" t="n">
        <f>29597580</f>
        <v>2.959758E7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877</f>
        <v>877.0</v>
      </c>
      <c r="AA24" s="24"/>
      <c r="AB24" s="26" t="n">
        <f>16751</f>
        <v>16751.0</v>
      </c>
      <c r="AC24" s="25"/>
      <c r="AD24" s="26" t="n">
        <f>17628</f>
        <v>17628.0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192</f>
        <v>192.0</v>
      </c>
      <c r="F25" s="24"/>
      <c r="G25" s="26" t="n">
        <f>2223</f>
        <v>2223.0</v>
      </c>
      <c r="H25" s="25"/>
      <c r="I25" s="26" t="n">
        <f>2415</f>
        <v>2415.0</v>
      </c>
      <c r="J25" s="23"/>
      <c r="K25" s="26" t="n">
        <f>10917970</f>
        <v>1.091797E7</v>
      </c>
      <c r="L25" s="24"/>
      <c r="M25" s="26" t="n">
        <f>17203060</f>
        <v>1.720306E7</v>
      </c>
      <c r="N25" s="25"/>
      <c r="O25" s="26" t="n">
        <f>28121030</f>
        <v>2.812103E7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1025</f>
        <v>1025.0</v>
      </c>
      <c r="AA25" s="24"/>
      <c r="AB25" s="26" t="n">
        <f>14644</f>
        <v>14644.0</v>
      </c>
      <c r="AC25" s="25"/>
      <c r="AD25" s="26" t="n">
        <f>15669</f>
        <v>15669.0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311</f>
        <v>311.0</v>
      </c>
      <c r="F26" s="24"/>
      <c r="G26" s="26" t="n">
        <f>95</f>
        <v>95.0</v>
      </c>
      <c r="H26" s="25"/>
      <c r="I26" s="26" t="n">
        <f>406</f>
        <v>406.0</v>
      </c>
      <c r="J26" s="23"/>
      <c r="K26" s="26" t="n">
        <f>15266760</f>
        <v>1.526676E7</v>
      </c>
      <c r="L26" s="24"/>
      <c r="M26" s="26" t="n">
        <f>5302900</f>
        <v>5302900.0</v>
      </c>
      <c r="N26" s="25"/>
      <c r="O26" s="26" t="n">
        <f>20569660</f>
        <v>2.056966E7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 t="s">
        <v>29</v>
      </c>
      <c r="Z26" s="26" t="n">
        <f>762</f>
        <v>762.0</v>
      </c>
      <c r="AA26" s="24"/>
      <c r="AB26" s="26" t="n">
        <f>14739</f>
        <v>14739.0</v>
      </c>
      <c r="AC26" s="25"/>
      <c r="AD26" s="26" t="n">
        <f>15501</f>
        <v>15501.0</v>
      </c>
    </row>
    <row r="27">
      <c r="A27" s="21" t="s">
        <v>48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49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50</v>
      </c>
      <c r="B29" s="22" t="s">
        <v>27</v>
      </c>
      <c r="C29" s="22" t="s">
        <v>28</v>
      </c>
      <c r="D29" s="23"/>
      <c r="E29" s="26" t="n">
        <f>2000</f>
        <v>2000.0</v>
      </c>
      <c r="F29" s="24"/>
      <c r="G29" s="26" t="n">
        <f>4000</f>
        <v>4000.0</v>
      </c>
      <c r="H29" s="25"/>
      <c r="I29" s="26" t="n">
        <f>6000</f>
        <v>6000.0</v>
      </c>
      <c r="J29" s="23"/>
      <c r="K29" s="26" t="n">
        <f>434000</f>
        <v>434000.0</v>
      </c>
      <c r="L29" s="24"/>
      <c r="M29" s="26" t="n">
        <f>1514000</f>
        <v>1514000.0</v>
      </c>
      <c r="N29" s="25"/>
      <c r="O29" s="26" t="n">
        <f>1948000</f>
        <v>1948000.0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2762</f>
        <v>2762.0</v>
      </c>
      <c r="AA29" s="24"/>
      <c r="AB29" s="26" t="n">
        <f>18729</f>
        <v>18729.0</v>
      </c>
      <c r="AC29" s="25"/>
      <c r="AD29" s="26" t="n">
        <f>21491</f>
        <v>21491.0</v>
      </c>
    </row>
    <row r="30">
      <c r="A30" s="21" t="s">
        <v>51</v>
      </c>
      <c r="B30" s="22" t="s">
        <v>27</v>
      </c>
      <c r="C30" s="22" t="s">
        <v>28</v>
      </c>
      <c r="D30" s="23"/>
      <c r="E30" s="26" t="n">
        <f>87</f>
        <v>87.0</v>
      </c>
      <c r="F30" s="24"/>
      <c r="G30" s="26" t="n">
        <f>321</f>
        <v>321.0</v>
      </c>
      <c r="H30" s="25"/>
      <c r="I30" s="26" t="n">
        <f>408</f>
        <v>408.0</v>
      </c>
      <c r="J30" s="23"/>
      <c r="K30" s="26" t="n">
        <f>5365770</f>
        <v>5365770.0</v>
      </c>
      <c r="L30" s="24"/>
      <c r="M30" s="26" t="n">
        <f>17879990</f>
        <v>1.787999E7</v>
      </c>
      <c r="N30" s="25"/>
      <c r="O30" s="26" t="n">
        <f>23245760</f>
        <v>2.324576E7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2729</f>
        <v>2729.0</v>
      </c>
      <c r="AA30" s="24"/>
      <c r="AB30" s="26" t="n">
        <f>18699</f>
        <v>18699.0</v>
      </c>
      <c r="AC30" s="25"/>
      <c r="AD30" s="26" t="n">
        <f>21428</f>
        <v>21428.0</v>
      </c>
    </row>
    <row r="31">
      <c r="A31" s="21" t="s">
        <v>52</v>
      </c>
      <c r="B31" s="22" t="s">
        <v>27</v>
      </c>
      <c r="C31" s="22" t="s">
        <v>28</v>
      </c>
      <c r="D31" s="23"/>
      <c r="E31" s="26" t="str">
        <f>"－"</f>
        <v>－</v>
      </c>
      <c r="F31" s="24"/>
      <c r="G31" s="26" t="n">
        <f>4110</f>
        <v>4110.0</v>
      </c>
      <c r="H31" s="25"/>
      <c r="I31" s="26" t="n">
        <f>4110</f>
        <v>4110.0</v>
      </c>
      <c r="J31" s="23"/>
      <c r="K31" s="26" t="str">
        <f>"－"</f>
        <v>－</v>
      </c>
      <c r="L31" s="24"/>
      <c r="M31" s="26" t="n">
        <f>7459480</f>
        <v>7459480.0</v>
      </c>
      <c r="N31" s="25"/>
      <c r="O31" s="26" t="n">
        <f>7459480</f>
        <v>7459480.0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2729</f>
        <v>2729.0</v>
      </c>
      <c r="AA31" s="24"/>
      <c r="AB31" s="26" t="n">
        <f>22603</f>
        <v>22603.0</v>
      </c>
      <c r="AC31" s="25"/>
      <c r="AD31" s="26" t="n">
        <f>25332</f>
        <v>25332.0</v>
      </c>
    </row>
    <row r="32">
      <c r="A32" s="21" t="s">
        <v>53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54</v>
      </c>
      <c r="B33" s="22" t="s">
        <v>27</v>
      </c>
      <c r="C33" s="22" t="s">
        <v>28</v>
      </c>
      <c r="D33" s="23"/>
      <c r="E33" s="26"/>
      <c r="F33" s="24"/>
      <c r="G33" s="26"/>
      <c r="H33" s="25"/>
      <c r="I33" s="26"/>
      <c r="J33" s="23"/>
      <c r="K33" s="26"/>
      <c r="L33" s="24"/>
      <c r="M33" s="26"/>
      <c r="N33" s="25"/>
      <c r="O33" s="26"/>
      <c r="P33" s="27"/>
      <c r="Q33" s="28"/>
      <c r="R33" s="29"/>
      <c r="S33" s="23"/>
      <c r="T33" s="26"/>
      <c r="U33" s="24"/>
      <c r="V33" s="26"/>
      <c r="W33" s="25"/>
      <c r="X33" s="26"/>
      <c r="Y33" s="23"/>
      <c r="Z33" s="26"/>
      <c r="AA33" s="24"/>
      <c r="AB33" s="26"/>
      <c r="AC33" s="25"/>
      <c r="AD33" s="26"/>
    </row>
    <row r="34">
      <c r="A34" s="21" t="s">
        <v>55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56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57</v>
      </c>
      <c r="B36" s="22" t="s">
        <v>27</v>
      </c>
      <c r="C36" s="22" t="s">
        <v>28</v>
      </c>
      <c r="D36" s="23"/>
      <c r="E36" s="26" t="n">
        <f>2008</f>
        <v>2008.0</v>
      </c>
      <c r="F36" s="24"/>
      <c r="G36" s="26" t="n">
        <f>8317</f>
        <v>8317.0</v>
      </c>
      <c r="H36" s="25"/>
      <c r="I36" s="26" t="n">
        <f>10325</f>
        <v>10325.0</v>
      </c>
      <c r="J36" s="23"/>
      <c r="K36" s="26" t="n">
        <f>3035360</f>
        <v>3035360.0</v>
      </c>
      <c r="L36" s="24"/>
      <c r="M36" s="26" t="n">
        <f>21901672</f>
        <v>2.1901672E7</v>
      </c>
      <c r="N36" s="25"/>
      <c r="O36" s="26" t="n">
        <f>24937032</f>
        <v>2.4937032E7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4721</f>
        <v>4721.0</v>
      </c>
      <c r="AA36" s="24"/>
      <c r="AB36" s="26" t="n">
        <f>22620</f>
        <v>22620.0</v>
      </c>
      <c r="AC36" s="25"/>
      <c r="AD36" s="26" t="n">
        <f>27341</f>
        <v>27341.0</v>
      </c>
    </row>
    <row r="37">
      <c r="A37" s="21" t="s">
        <v>58</v>
      </c>
      <c r="B37" s="22" t="s">
        <v>27</v>
      </c>
      <c r="C37" s="22" t="s">
        <v>28</v>
      </c>
      <c r="D37" s="23"/>
      <c r="E37" s="26" t="n">
        <f>48</f>
        <v>48.0</v>
      </c>
      <c r="F37" s="24"/>
      <c r="G37" s="26" t="str">
        <f>"－"</f>
        <v>－</v>
      </c>
      <c r="H37" s="25"/>
      <c r="I37" s="26" t="n">
        <f>48</f>
        <v>48.0</v>
      </c>
      <c r="J37" s="23"/>
      <c r="K37" s="26" t="n">
        <f>57214</f>
        <v>57214.0</v>
      </c>
      <c r="L37" s="24"/>
      <c r="M37" s="26" t="str">
        <f>"－"</f>
        <v>－</v>
      </c>
      <c r="N37" s="25"/>
      <c r="O37" s="26" t="n">
        <f>57214</f>
        <v>57214.0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4769</f>
        <v>4769.0</v>
      </c>
      <c r="AA37" s="24"/>
      <c r="AB37" s="26" t="n">
        <f>22620</f>
        <v>22620.0</v>
      </c>
      <c r="AC37" s="25"/>
      <c r="AD37" s="26" t="n">
        <f>27389</f>
        <v>27389.0</v>
      </c>
    </row>
    <row r="38">
      <c r="A38" s="21" t="s">
        <v>59</v>
      </c>
      <c r="B38" s="22" t="s">
        <v>27</v>
      </c>
      <c r="C38" s="22" t="s">
        <v>28</v>
      </c>
      <c r="D38" s="23"/>
      <c r="E38" s="26" t="n">
        <f>117</f>
        <v>117.0</v>
      </c>
      <c r="F38" s="24"/>
      <c r="G38" s="26" t="n">
        <f>6308</f>
        <v>6308.0</v>
      </c>
      <c r="H38" s="25"/>
      <c r="I38" s="26" t="n">
        <f>6425</f>
        <v>6425.0</v>
      </c>
      <c r="J38" s="23"/>
      <c r="K38" s="26" t="n">
        <f>13846977</f>
        <v>1.3846977E7</v>
      </c>
      <c r="L38" s="24"/>
      <c r="M38" s="26" t="n">
        <f>20638096</f>
        <v>2.0638096E7</v>
      </c>
      <c r="N38" s="25"/>
      <c r="O38" s="26" t="n">
        <f>34485073</f>
        <v>3.4485073E7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/>
      <c r="Z38" s="26" t="n">
        <f>4794</f>
        <v>4794.0</v>
      </c>
      <c r="AA38" s="24"/>
      <c r="AB38" s="26" t="n">
        <f>24594</f>
        <v>24594.0</v>
      </c>
      <c r="AC38" s="25"/>
      <c r="AD38" s="26" t="n">
        <f>29388</f>
        <v>29388.0</v>
      </c>
    </row>
    <row r="39">
      <c r="A39" s="21" t="s">
        <v>60</v>
      </c>
      <c r="B39" s="22" t="s">
        <v>27</v>
      </c>
      <c r="C39" s="22" t="s">
        <v>28</v>
      </c>
      <c r="D39" s="23"/>
      <c r="E39" s="26" t="n">
        <f>3160</f>
        <v>3160.0</v>
      </c>
      <c r="F39" s="24"/>
      <c r="G39" s="26" t="n">
        <f>4000</f>
        <v>4000.0</v>
      </c>
      <c r="H39" s="25"/>
      <c r="I39" s="26" t="n">
        <f>7160</f>
        <v>7160.0</v>
      </c>
      <c r="J39" s="23"/>
      <c r="K39" s="26" t="n">
        <f>8106030</f>
        <v>8106030.0</v>
      </c>
      <c r="L39" s="24"/>
      <c r="M39" s="26" t="n">
        <f>582000</f>
        <v>582000.0</v>
      </c>
      <c r="N39" s="25"/>
      <c r="O39" s="26" t="n">
        <f>8688030</f>
        <v>8688030.0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 t="s">
        <v>38</v>
      </c>
      <c r="Z39" s="26" t="n">
        <f>7954</f>
        <v>7954.0</v>
      </c>
      <c r="AA39" s="24"/>
      <c r="AB39" s="26" t="n">
        <f>24594</f>
        <v>24594.0</v>
      </c>
      <c r="AC39" s="25"/>
      <c r="AD39" s="26" t="n">
        <f>32548</f>
        <v>32548.0</v>
      </c>
    </row>
    <row r="40">
      <c r="A40" s="21" t="s">
        <v>61</v>
      </c>
      <c r="B40" s="22" t="s">
        <v>27</v>
      </c>
      <c r="C40" s="22" t="s">
        <v>28</v>
      </c>
      <c r="D40" s="23"/>
      <c r="E40" s="26" t="n">
        <f>2002</f>
        <v>2002.0</v>
      </c>
      <c r="F40" s="24"/>
      <c r="G40" s="26" t="n">
        <f>7281</f>
        <v>7281.0</v>
      </c>
      <c r="H40" s="25"/>
      <c r="I40" s="26" t="n">
        <f>9283</f>
        <v>9283.0</v>
      </c>
      <c r="J40" s="23"/>
      <c r="K40" s="26" t="n">
        <f>520395</f>
        <v>520395.0</v>
      </c>
      <c r="L40" s="24" t="s">
        <v>38</v>
      </c>
      <c r="M40" s="26" t="n">
        <f>36846850</f>
        <v>3.684685E7</v>
      </c>
      <c r="N40" s="25"/>
      <c r="O40" s="26" t="n">
        <f>37367245</f>
        <v>3.7367245E7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/>
      <c r="Z40" s="26" t="n">
        <f>5954</f>
        <v>5954.0</v>
      </c>
      <c r="AA40" s="24"/>
      <c r="AB40" s="26" t="n">
        <f>27203</f>
        <v>27203.0</v>
      </c>
      <c r="AC40" s="25"/>
      <c r="AD40" s="26" t="n">
        <f>33157</f>
        <v>33157.0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2020-05-11T05:53:20Z</dcterms:modified>
</cp:coreProperties>
</file>