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4" r:id="rId1" sheetId="1"/>
  </sheets>
  <definedNames>
    <definedName localSheetId="0" name="_xlnm.Print_Titles">BO_DM0034!$4:$9</definedName>
  </definedNames>
  <calcPr calcId="145621"/>
</workbook>
</file>

<file path=xl/sharedStrings.xml><?xml version="1.0" encoding="utf-8"?>
<sst xmlns="http://schemas.openxmlformats.org/spreadsheetml/2006/main" count="170" uniqueCount="62">
  <si>
    <t>有 価 証 券 オ プ シ ョ ン 取 引 取 引 状 況（日別）</t>
    <rPh eb="1" sb="0">
      <t>ユウ</t>
    </rPh>
    <rPh eb="3" sb="2">
      <t>アタイ</t>
    </rPh>
    <rPh eb="5" sb="4">
      <t>アカシ</t>
    </rPh>
    <rPh eb="7" sb="6">
      <t>ケン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</si>
  <si>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Securities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</si>
  <si>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</si>
  <si>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</si>
  <si>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</si>
  <si>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</si>
  <si>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</si>
  <si>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</si>
  <si>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</si>
  <si>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</si>
  <si>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</si>
  <si>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</si>
  <si>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</si>
  <si>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</si>
  <si>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</si>
  <si>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</si>
  <si>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</si>
  <si>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</si>
  <si>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</si>
  <si>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</si>
  <si>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</si>
  <si>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</si>
  <si>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</si>
  <si>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</si>
  <si>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</si>
  <si>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</si>
  <si>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8.1</t>
  </si>
  <si>
    <t>有価証券オプション</t>
  </si>
  <si>
    <t>Securities Options</t>
  </si>
  <si>
    <t>2</t>
  </si>
  <si>
    <t>3</t>
  </si>
  <si>
    <t>◎●</t>
  </si>
  <si>
    <t>4</t>
  </si>
  <si>
    <t>●</t>
  </si>
  <si>
    <t>5</t>
  </si>
  <si>
    <t>6</t>
  </si>
  <si>
    <t>◎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</si>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</sst>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5" t="s">
        <v>4</v>
      </c>
      <c r="B5" s="45" t="s">
        <v>5</v>
      </c>
      <c r="C5" s="32" t="s">
        <v>6</v>
      </c>
      <c r="D5" s="32" t="s">
        <v>7</v>
      </c>
      <c r="E5" s="33"/>
      <c r="F5" s="33" t="s">
        <v>8</v>
      </c>
      <c r="G5" s="33"/>
      <c r="H5" s="33" t="s">
        <v>8</v>
      </c>
      <c r="I5" s="34"/>
      <c r="J5" s="32" t="s">
        <v>9</v>
      </c>
      <c r="K5" s="33"/>
      <c r="L5" s="33" t="s">
        <v>8</v>
      </c>
      <c r="M5" s="33"/>
      <c r="N5" s="33" t="s">
        <v>8</v>
      </c>
      <c r="O5" s="34"/>
      <c r="P5" s="33" t="s">
        <v>10</v>
      </c>
      <c r="Q5" s="33"/>
      <c r="R5" s="34"/>
      <c r="S5" s="32" t="s">
        <v>11</v>
      </c>
      <c r="T5" s="33"/>
      <c r="U5" s="33" t="s">
        <v>8</v>
      </c>
      <c r="V5" s="33"/>
      <c r="W5" s="33" t="s">
        <v>8</v>
      </c>
      <c r="X5" s="34"/>
      <c r="Y5" s="32" t="s">
        <v>12</v>
      </c>
      <c r="Z5" s="33"/>
      <c r="AA5" s="33" t="s">
        <v>8</v>
      </c>
      <c r="AB5" s="33"/>
      <c r="AC5" s="33" t="s">
        <v>8</v>
      </c>
      <c r="AD5" s="34"/>
    </row>
    <row customFormat="1" customHeight="1" ht="17.100000000000001" r="6" s="3" spans="1:30">
      <c r="A6" s="40"/>
      <c r="B6" s="40"/>
      <c r="C6" s="46"/>
      <c r="D6" s="35" t="s">
        <v>13</v>
      </c>
      <c r="E6" s="36"/>
      <c r="F6" s="37" t="s">
        <v>14</v>
      </c>
      <c r="G6" s="38"/>
      <c r="H6" s="36" t="s">
        <v>15</v>
      </c>
      <c r="I6" s="39"/>
      <c r="J6" s="35" t="s">
        <v>13</v>
      </c>
      <c r="K6" s="36"/>
      <c r="L6" s="37" t="s">
        <v>14</v>
      </c>
      <c r="M6" s="38"/>
      <c r="N6" s="36" t="s">
        <v>15</v>
      </c>
      <c r="O6" s="39"/>
      <c r="P6" s="12" t="s">
        <v>13</v>
      </c>
      <c r="Q6" s="13" t="s">
        <v>14</v>
      </c>
      <c r="R6" s="14" t="s">
        <v>16</v>
      </c>
      <c r="S6" s="35" t="s">
        <v>13</v>
      </c>
      <c r="T6" s="36"/>
      <c r="U6" s="37" t="s">
        <v>14</v>
      </c>
      <c r="V6" s="38"/>
      <c r="W6" s="36" t="s">
        <v>15</v>
      </c>
      <c r="X6" s="39"/>
      <c r="Y6" s="35" t="s">
        <v>13</v>
      </c>
      <c r="Z6" s="36"/>
      <c r="AA6" s="37" t="s">
        <v>14</v>
      </c>
      <c r="AB6" s="38"/>
      <c r="AC6" s="36" t="s">
        <v>15</v>
      </c>
      <c r="AD6" s="39"/>
    </row>
    <row customFormat="1" customHeight="1" ht="1.5" r="7" s="3" spans="1:30">
      <c r="A7" s="15"/>
      <c r="B7" s="40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40" t="s">
        <v>17</v>
      </c>
      <c r="B8" s="40"/>
      <c r="C8" s="46"/>
      <c r="D8" s="42" t="s">
        <v>18</v>
      </c>
      <c r="E8" s="43"/>
      <c r="F8" s="43"/>
      <c r="G8" s="43"/>
      <c r="H8" s="43"/>
      <c r="I8" s="44"/>
      <c r="J8" s="42" t="s">
        <v>19</v>
      </c>
      <c r="K8" s="43"/>
      <c r="L8" s="43"/>
      <c r="M8" s="43"/>
      <c r="N8" s="43"/>
      <c r="O8" s="44"/>
      <c r="P8" s="43" t="s">
        <v>20</v>
      </c>
      <c r="Q8" s="43"/>
      <c r="R8" s="44"/>
      <c r="S8" s="42" t="s">
        <v>21</v>
      </c>
      <c r="T8" s="43"/>
      <c r="U8" s="43"/>
      <c r="V8" s="43"/>
      <c r="W8" s="43"/>
      <c r="X8" s="44"/>
      <c r="Y8" s="42" t="s">
        <v>22</v>
      </c>
      <c r="Z8" s="43"/>
      <c r="AA8" s="43"/>
      <c r="AB8" s="43"/>
      <c r="AC8" s="43"/>
      <c r="AD8" s="44"/>
    </row>
    <row customFormat="1" customHeight="1" ht="17.100000000000001" r="9" s="3" spans="1:30">
      <c r="A9" s="41"/>
      <c r="B9" s="41"/>
      <c r="C9" s="30"/>
      <c r="D9" s="30" t="s">
        <v>23</v>
      </c>
      <c r="E9" s="31"/>
      <c r="F9" s="47" t="s">
        <v>24</v>
      </c>
      <c r="G9" s="48"/>
      <c r="H9" s="31" t="s">
        <v>25</v>
      </c>
      <c r="I9" s="49"/>
      <c r="J9" s="30" t="s">
        <v>23</v>
      </c>
      <c r="K9" s="31"/>
      <c r="L9" s="47" t="s">
        <v>24</v>
      </c>
      <c r="M9" s="48"/>
      <c r="N9" s="31" t="s">
        <v>25</v>
      </c>
      <c r="O9" s="49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47" t="s">
        <v>24</v>
      </c>
      <c r="V9" s="48"/>
      <c r="W9" s="31" t="s">
        <v>25</v>
      </c>
      <c r="X9" s="49"/>
      <c r="Y9" s="30" t="s">
        <v>23</v>
      </c>
      <c r="Z9" s="31"/>
      <c r="AA9" s="47" t="s">
        <v>24</v>
      </c>
      <c r="AB9" s="48"/>
      <c r="AC9" s="31" t="s">
        <v>25</v>
      </c>
      <c r="AD9" s="49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/>
      <c r="F10" s="24"/>
      <c r="G10" s="26"/>
      <c r="H10" s="25"/>
      <c r="I10" s="26"/>
      <c r="J10" s="23"/>
      <c r="K10" s="26"/>
      <c r="L10" s="24"/>
      <c r="M10" s="26"/>
      <c r="N10" s="25"/>
      <c r="O10" s="26"/>
      <c r="P10" s="27"/>
      <c r="Q10" s="28"/>
      <c r="R10" s="29"/>
      <c r="S10" s="23"/>
      <c r="T10" s="26"/>
      <c r="U10" s="24"/>
      <c r="V10" s="26"/>
      <c r="W10" s="25"/>
      <c r="X10" s="26"/>
      <c r="Y10" s="23"/>
      <c r="Z10" s="26"/>
      <c r="AA10" s="24"/>
      <c r="AB10" s="26"/>
      <c r="AC10" s="25"/>
      <c r="AD10" s="26"/>
    </row>
    <row r="11">
      <c r="A11" s="21" t="s">
        <v>29</v>
      </c>
      <c r="B11" s="22" t="s">
        <v>27</v>
      </c>
      <c r="C11" s="22" t="s">
        <v>28</v>
      </c>
      <c r="D11" s="23"/>
      <c r="E11" s="26"/>
      <c r="F11" s="24"/>
      <c r="G11" s="26"/>
      <c r="H11" s="25"/>
      <c r="I11" s="26"/>
      <c r="J11" s="23"/>
      <c r="K11" s="26"/>
      <c r="L11" s="24"/>
      <c r="M11" s="26"/>
      <c r="N11" s="25"/>
      <c r="O11" s="26"/>
      <c r="P11" s="27"/>
      <c r="Q11" s="28"/>
      <c r="R11" s="29"/>
      <c r="S11" s="23"/>
      <c r="T11" s="26"/>
      <c r="U11" s="24"/>
      <c r="V11" s="26"/>
      <c r="W11" s="25"/>
      <c r="X11" s="26"/>
      <c r="Y11" s="23"/>
      <c r="Z11" s="26"/>
      <c r="AA11" s="24"/>
      <c r="AB11" s="26"/>
      <c r="AC11" s="25"/>
      <c r="AD11" s="26"/>
    </row>
    <row r="12">
      <c r="A12" s="21" t="s">
        <v>30</v>
      </c>
      <c r="B12" s="22" t="s">
        <v>27</v>
      </c>
      <c r="C12" s="22" t="s">
        <v>28</v>
      </c>
      <c r="D12" s="23"/>
      <c r="E12" s="26" t="n">
        <f>6</f>
        <v>6.0</v>
      </c>
      <c r="F12" s="24"/>
      <c r="G12" s="26" t="n">
        <f>4150</f>
        <v>4150.0</v>
      </c>
      <c r="H12" s="25"/>
      <c r="I12" s="26" t="n">
        <f>4156</f>
        <v>4156.0</v>
      </c>
      <c r="J12" s="23"/>
      <c r="K12" s="26" t="n">
        <f>1226280</f>
        <v>1226280.0</v>
      </c>
      <c r="L12" s="24"/>
      <c r="M12" s="26" t="n">
        <f>7483250</f>
        <v>7483250.0</v>
      </c>
      <c r="N12" s="25"/>
      <c r="O12" s="26" t="n">
        <f>8709530</f>
        <v>8709530.0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 t="s">
        <v>31</v>
      </c>
      <c r="T12" s="26" t="str">
        <f>"－"</f>
        <v>－</v>
      </c>
      <c r="U12" s="24" t="s">
        <v>31</v>
      </c>
      <c r="V12" s="26" t="str">
        <f>"－"</f>
        <v>－</v>
      </c>
      <c r="W12" s="25" t="s">
        <v>31</v>
      </c>
      <c r="X12" s="26" t="str">
        <f>"－"</f>
        <v>－</v>
      </c>
      <c r="Y12" s="23"/>
      <c r="Z12" s="26" t="n">
        <f>5948</f>
        <v>5948.0</v>
      </c>
      <c r="AA12" s="24"/>
      <c r="AB12" s="26" t="n">
        <f>23303</f>
        <v>23303.0</v>
      </c>
      <c r="AC12" s="25"/>
      <c r="AD12" s="26" t="n">
        <f>29251</f>
        <v>29251.0</v>
      </c>
    </row>
    <row r="13">
      <c r="A13" s="21" t="s">
        <v>32</v>
      </c>
      <c r="B13" s="22" t="s">
        <v>27</v>
      </c>
      <c r="C13" s="22" t="s">
        <v>28</v>
      </c>
      <c r="D13" s="23" t="s">
        <v>33</v>
      </c>
      <c r="E13" s="26" t="str">
        <f>"－"</f>
        <v>－</v>
      </c>
      <c r="F13" s="24" t="s">
        <v>33</v>
      </c>
      <c r="G13" s="26" t="str">
        <f>"－"</f>
        <v>－</v>
      </c>
      <c r="H13" s="25" t="s">
        <v>33</v>
      </c>
      <c r="I13" s="26" t="str">
        <f>"－"</f>
        <v>－</v>
      </c>
      <c r="J13" s="23" t="s">
        <v>33</v>
      </c>
      <c r="K13" s="26" t="str">
        <f>"－"</f>
        <v>－</v>
      </c>
      <c r="L13" s="24" t="s">
        <v>33</v>
      </c>
      <c r="M13" s="26" t="str">
        <f>"－"</f>
        <v>－</v>
      </c>
      <c r="N13" s="25" t="s">
        <v>33</v>
      </c>
      <c r="O13" s="26" t="str">
        <f>"－"</f>
        <v>－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/>
      <c r="T13" s="26" t="str">
        <f>"－"</f>
        <v>－</v>
      </c>
      <c r="U13" s="24"/>
      <c r="V13" s="26" t="str">
        <f>"－"</f>
        <v>－</v>
      </c>
      <c r="W13" s="25"/>
      <c r="X13" s="26" t="str">
        <f>"－"</f>
        <v>－</v>
      </c>
      <c r="Y13" s="23"/>
      <c r="Z13" s="26" t="n">
        <f>5948</f>
        <v>5948.0</v>
      </c>
      <c r="AA13" s="24"/>
      <c r="AB13" s="26" t="n">
        <f>23303</f>
        <v>23303.0</v>
      </c>
      <c r="AC13" s="25"/>
      <c r="AD13" s="26" t="n">
        <f>29251</f>
        <v>29251.0</v>
      </c>
    </row>
    <row r="14">
      <c r="A14" s="21" t="s">
        <v>34</v>
      </c>
      <c r="B14" s="22" t="s">
        <v>27</v>
      </c>
      <c r="C14" s="22" t="s">
        <v>28</v>
      </c>
      <c r="D14" s="23"/>
      <c r="E14" s="26" t="str">
        <f>"－"</f>
        <v>－</v>
      </c>
      <c r="F14" s="24"/>
      <c r="G14" s="26" t="n">
        <f>2000</f>
        <v>2000.0</v>
      </c>
      <c r="H14" s="25"/>
      <c r="I14" s="26" t="n">
        <f>2000</f>
        <v>2000.0</v>
      </c>
      <c r="J14" s="23"/>
      <c r="K14" s="26" t="str">
        <f>"－"</f>
        <v>－</v>
      </c>
      <c r="L14" s="24"/>
      <c r="M14" s="26" t="n">
        <f>480000</f>
        <v>480000.0</v>
      </c>
      <c r="N14" s="25"/>
      <c r="O14" s="26" t="n">
        <f>480000</f>
        <v>480000.0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/>
      <c r="T14" s="26" t="str">
        <f>"－"</f>
        <v>－</v>
      </c>
      <c r="U14" s="24"/>
      <c r="V14" s="26" t="str">
        <f>"－"</f>
        <v>－</v>
      </c>
      <c r="W14" s="25"/>
      <c r="X14" s="26" t="str">
        <f>"－"</f>
        <v>－</v>
      </c>
      <c r="Y14" s="23"/>
      <c r="Z14" s="26" t="n">
        <f>5948</f>
        <v>5948.0</v>
      </c>
      <c r="AA14" s="24"/>
      <c r="AB14" s="26" t="n">
        <f>25303</f>
        <v>25303.0</v>
      </c>
      <c r="AC14" s="25"/>
      <c r="AD14" s="26" t="n">
        <f>31251</f>
        <v>31251.0</v>
      </c>
    </row>
    <row r="15">
      <c r="A15" s="21" t="s">
        <v>35</v>
      </c>
      <c r="B15" s="22" t="s">
        <v>27</v>
      </c>
      <c r="C15" s="22" t="s">
        <v>28</v>
      </c>
      <c r="D15" s="23"/>
      <c r="E15" s="26" t="n">
        <f>168</f>
        <v>168.0</v>
      </c>
      <c r="F15" s="24"/>
      <c r="G15" s="26" t="n">
        <f>2008</f>
        <v>2008.0</v>
      </c>
      <c r="H15" s="25"/>
      <c r="I15" s="26" t="n">
        <f>2176</f>
        <v>2176.0</v>
      </c>
      <c r="J15" s="23"/>
      <c r="K15" s="26" t="n">
        <f>14110680</f>
        <v>1.411068E7</v>
      </c>
      <c r="L15" s="24"/>
      <c r="M15" s="26" t="n">
        <f>4359760</f>
        <v>4359760.0</v>
      </c>
      <c r="N15" s="25"/>
      <c r="O15" s="26" t="n">
        <f>18470440</f>
        <v>1.847044E7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str">
        <f>"－"</f>
        <v>－</v>
      </c>
      <c r="U15" s="24"/>
      <c r="V15" s="26" t="str">
        <f>"－"</f>
        <v>－</v>
      </c>
      <c r="W15" s="25"/>
      <c r="X15" s="26" t="str">
        <f>"－"</f>
        <v>－</v>
      </c>
      <c r="Y15" s="23"/>
      <c r="Z15" s="26" t="n">
        <f>5820</f>
        <v>5820.0</v>
      </c>
      <c r="AA15" s="24" t="s">
        <v>36</v>
      </c>
      <c r="AB15" s="26" t="n">
        <f>27311</f>
        <v>27311.0</v>
      </c>
      <c r="AC15" s="25" t="s">
        <v>36</v>
      </c>
      <c r="AD15" s="26" t="n">
        <f>33131</f>
        <v>33131.0</v>
      </c>
    </row>
    <row r="16">
      <c r="A16" s="21" t="s">
        <v>37</v>
      </c>
      <c r="B16" s="22" t="s">
        <v>27</v>
      </c>
      <c r="C16" s="22" t="s">
        <v>28</v>
      </c>
      <c r="D16" s="23"/>
      <c r="E16" s="26" t="str">
        <f>"－"</f>
        <v>－</v>
      </c>
      <c r="F16" s="24"/>
      <c r="G16" s="26" t="n">
        <f>4000</f>
        <v>4000.0</v>
      </c>
      <c r="H16" s="25"/>
      <c r="I16" s="26" t="n">
        <f>4000</f>
        <v>4000.0</v>
      </c>
      <c r="J16" s="23"/>
      <c r="K16" s="26" t="str">
        <f>"－"</f>
        <v>－</v>
      </c>
      <c r="L16" s="24"/>
      <c r="M16" s="26" t="n">
        <f>978000</f>
        <v>978000.0</v>
      </c>
      <c r="N16" s="25"/>
      <c r="O16" s="26" t="n">
        <f>978000</f>
        <v>978000.0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str">
        <f>"－"</f>
        <v>－</v>
      </c>
      <c r="U16" s="24"/>
      <c r="V16" s="26" t="str">
        <f>"－"</f>
        <v>－</v>
      </c>
      <c r="W16" s="25"/>
      <c r="X16" s="26" t="str">
        <f>"－"</f>
        <v>－</v>
      </c>
      <c r="Y16" s="23"/>
      <c r="Z16" s="26" t="n">
        <f>5820</f>
        <v>5820.0</v>
      </c>
      <c r="AA16" s="24"/>
      <c r="AB16" s="26" t="n">
        <f>23311</f>
        <v>23311.0</v>
      </c>
      <c r="AC16" s="25"/>
      <c r="AD16" s="26" t="n">
        <f>29131</f>
        <v>29131.0</v>
      </c>
    </row>
    <row r="17">
      <c r="A17" s="21" t="s">
        <v>38</v>
      </c>
      <c r="B17" s="22" t="s">
        <v>27</v>
      </c>
      <c r="C17" s="22" t="s">
        <v>28</v>
      </c>
      <c r="D17" s="23"/>
      <c r="E17" s="26"/>
      <c r="F17" s="24"/>
      <c r="G17" s="26"/>
      <c r="H17" s="25"/>
      <c r="I17" s="26"/>
      <c r="J17" s="23"/>
      <c r="K17" s="26"/>
      <c r="L17" s="24"/>
      <c r="M17" s="26"/>
      <c r="N17" s="25"/>
      <c r="O17" s="26"/>
      <c r="P17" s="27"/>
      <c r="Q17" s="28"/>
      <c r="R17" s="29"/>
      <c r="S17" s="23"/>
      <c r="T17" s="26"/>
      <c r="U17" s="24"/>
      <c r="V17" s="26"/>
      <c r="W17" s="25"/>
      <c r="X17" s="26"/>
      <c r="Y17" s="23"/>
      <c r="Z17" s="26"/>
      <c r="AA17" s="24"/>
      <c r="AB17" s="26"/>
      <c r="AC17" s="25"/>
      <c r="AD17" s="26"/>
    </row>
    <row r="18">
      <c r="A18" s="21" t="s">
        <v>39</v>
      </c>
      <c r="B18" s="22" t="s">
        <v>27</v>
      </c>
      <c r="C18" s="22" t="s">
        <v>28</v>
      </c>
      <c r="D18" s="23"/>
      <c r="E18" s="26"/>
      <c r="F18" s="24"/>
      <c r="G18" s="26"/>
      <c r="H18" s="25"/>
      <c r="I18" s="26"/>
      <c r="J18" s="23"/>
      <c r="K18" s="26"/>
      <c r="L18" s="24"/>
      <c r="M18" s="26"/>
      <c r="N18" s="25"/>
      <c r="O18" s="26"/>
      <c r="P18" s="27"/>
      <c r="Q18" s="28"/>
      <c r="R18" s="29"/>
      <c r="S18" s="23"/>
      <c r="T18" s="26"/>
      <c r="U18" s="24"/>
      <c r="V18" s="26"/>
      <c r="W18" s="25"/>
      <c r="X18" s="26"/>
      <c r="Y18" s="23"/>
      <c r="Z18" s="26"/>
      <c r="AA18" s="24"/>
      <c r="AB18" s="26"/>
      <c r="AC18" s="25"/>
      <c r="AD18" s="26"/>
    </row>
    <row r="19">
      <c r="A19" s="21" t="s">
        <v>40</v>
      </c>
      <c r="B19" s="22" t="s">
        <v>27</v>
      </c>
      <c r="C19" s="22" t="s">
        <v>28</v>
      </c>
      <c r="D19" s="23"/>
      <c r="E19" s="26"/>
      <c r="F19" s="24"/>
      <c r="G19" s="26"/>
      <c r="H19" s="25"/>
      <c r="I19" s="26"/>
      <c r="J19" s="23"/>
      <c r="K19" s="26"/>
      <c r="L19" s="24"/>
      <c r="M19" s="26"/>
      <c r="N19" s="25"/>
      <c r="O19" s="26"/>
      <c r="P19" s="27"/>
      <c r="Q19" s="28"/>
      <c r="R19" s="29"/>
      <c r="S19" s="23"/>
      <c r="T19" s="26"/>
      <c r="U19" s="24"/>
      <c r="V19" s="26"/>
      <c r="W19" s="25"/>
      <c r="X19" s="26"/>
      <c r="Y19" s="23"/>
      <c r="Z19" s="26"/>
      <c r="AA19" s="24"/>
      <c r="AB19" s="26"/>
      <c r="AC19" s="25"/>
      <c r="AD19" s="26"/>
    </row>
    <row r="20">
      <c r="A20" s="21" t="s">
        <v>41</v>
      </c>
      <c r="B20" s="22" t="s">
        <v>27</v>
      </c>
      <c r="C20" s="22" t="s">
        <v>28</v>
      </c>
      <c r="D20" s="23"/>
      <c r="E20" s="26" t="n">
        <f>2000</f>
        <v>2000.0</v>
      </c>
      <c r="F20" s="24"/>
      <c r="G20" s="26" t="n">
        <f>4000</f>
        <v>4000.0</v>
      </c>
      <c r="H20" s="25"/>
      <c r="I20" s="26" t="n">
        <f>6000</f>
        <v>6000.0</v>
      </c>
      <c r="J20" s="23"/>
      <c r="K20" s="26" t="n">
        <f>122000</f>
        <v>122000.0</v>
      </c>
      <c r="L20" s="24"/>
      <c r="M20" s="26" t="n">
        <f>1566000</f>
        <v>1566000.0</v>
      </c>
      <c r="N20" s="25"/>
      <c r="O20" s="26" t="n">
        <f>1688000</f>
        <v>1688000.0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3"/>
      <c r="T20" s="26" t="str">
        <f>"－"</f>
        <v>－</v>
      </c>
      <c r="U20" s="24"/>
      <c r="V20" s="26" t="str">
        <f>"－"</f>
        <v>－</v>
      </c>
      <c r="W20" s="25"/>
      <c r="X20" s="26" t="str">
        <f>"－"</f>
        <v>－</v>
      </c>
      <c r="Y20" s="23"/>
      <c r="Z20" s="26" t="n">
        <f>3820</f>
        <v>3820.0</v>
      </c>
      <c r="AA20" s="24"/>
      <c r="AB20" s="26" t="n">
        <f>23311</f>
        <v>23311.0</v>
      </c>
      <c r="AC20" s="25"/>
      <c r="AD20" s="26" t="n">
        <f>27131</f>
        <v>27131.0</v>
      </c>
    </row>
    <row r="21">
      <c r="A21" s="21" t="s">
        <v>42</v>
      </c>
      <c r="B21" s="22" t="s">
        <v>27</v>
      </c>
      <c r="C21" s="22" t="s">
        <v>28</v>
      </c>
      <c r="D21" s="23"/>
      <c r="E21" s="26" t="n">
        <f>2208</f>
        <v>2208.0</v>
      </c>
      <c r="F21" s="24"/>
      <c r="G21" s="26" t="n">
        <f>4000</f>
        <v>4000.0</v>
      </c>
      <c r="H21" s="25"/>
      <c r="I21" s="26" t="n">
        <f>6208</f>
        <v>6208.0</v>
      </c>
      <c r="J21" s="23" t="s">
        <v>36</v>
      </c>
      <c r="K21" s="26" t="n">
        <f>27281736</f>
        <v>2.7281736E7</v>
      </c>
      <c r="L21" s="24"/>
      <c r="M21" s="26" t="n">
        <f>2978000</f>
        <v>2978000.0</v>
      </c>
      <c r="N21" s="25" t="s">
        <v>36</v>
      </c>
      <c r="O21" s="26" t="n">
        <f>30259736</f>
        <v>3.0259736E7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3"/>
      <c r="T21" s="26" t="str">
        <f>"－"</f>
        <v>－</v>
      </c>
      <c r="U21" s="24"/>
      <c r="V21" s="26" t="str">
        <f>"－"</f>
        <v>－</v>
      </c>
      <c r="W21" s="25"/>
      <c r="X21" s="26" t="str">
        <f>"－"</f>
        <v>－</v>
      </c>
      <c r="Y21" s="23" t="s">
        <v>33</v>
      </c>
      <c r="Z21" s="26" t="n">
        <f>1748</f>
        <v>1748.0</v>
      </c>
      <c r="AA21" s="24"/>
      <c r="AB21" s="26" t="n">
        <f>23311</f>
        <v>23311.0</v>
      </c>
      <c r="AC21" s="25"/>
      <c r="AD21" s="26" t="n">
        <f>25059</f>
        <v>25059.0</v>
      </c>
    </row>
    <row r="22">
      <c r="A22" s="21" t="s">
        <v>43</v>
      </c>
      <c r="B22" s="22" t="s">
        <v>27</v>
      </c>
      <c r="C22" s="22" t="s">
        <v>28</v>
      </c>
      <c r="D22" s="23"/>
      <c r="E22" s="26" t="n">
        <f>2128</f>
        <v>2128.0</v>
      </c>
      <c r="F22" s="24" t="s">
        <v>36</v>
      </c>
      <c r="G22" s="26" t="n">
        <f>16007</f>
        <v>16007.0</v>
      </c>
      <c r="H22" s="25" t="s">
        <v>36</v>
      </c>
      <c r="I22" s="26" t="n">
        <f>18135</f>
        <v>18135.0</v>
      </c>
      <c r="J22" s="23"/>
      <c r="K22" s="26" t="n">
        <f>18463600</f>
        <v>1.84636E7</v>
      </c>
      <c r="L22" s="24" t="s">
        <v>36</v>
      </c>
      <c r="M22" s="26" t="n">
        <f>10831812</f>
        <v>1.0831812E7</v>
      </c>
      <c r="N22" s="25"/>
      <c r="O22" s="26" t="n">
        <f>29295412</f>
        <v>2.9295412E7</v>
      </c>
      <c r="P22" s="27" t="n">
        <f>233</f>
        <v>233.0</v>
      </c>
      <c r="Q22" s="28" t="n">
        <f>12000</f>
        <v>12000.0</v>
      </c>
      <c r="R22" s="29" t="n">
        <f>12233</f>
        <v>12233.0</v>
      </c>
      <c r="S22" s="23"/>
      <c r="T22" s="26" t="str">
        <f>"－"</f>
        <v>－</v>
      </c>
      <c r="U22" s="24"/>
      <c r="V22" s="26" t="str">
        <f>"－"</f>
        <v>－</v>
      </c>
      <c r="W22" s="25"/>
      <c r="X22" s="26" t="str">
        <f>"－"</f>
        <v>－</v>
      </c>
      <c r="Y22" s="23"/>
      <c r="Z22" s="26" t="n">
        <f>3343</f>
        <v>3343.0</v>
      </c>
      <c r="AA22" s="24" t="s">
        <v>33</v>
      </c>
      <c r="AB22" s="26" t="n">
        <f>15074</f>
        <v>15074.0</v>
      </c>
      <c r="AC22" s="25" t="s">
        <v>33</v>
      </c>
      <c r="AD22" s="26" t="n">
        <f>18417</f>
        <v>18417.0</v>
      </c>
    </row>
    <row r="23">
      <c r="A23" s="21" t="s">
        <v>44</v>
      </c>
      <c r="B23" s="22" t="s">
        <v>27</v>
      </c>
      <c r="C23" s="22" t="s">
        <v>28</v>
      </c>
      <c r="D23" s="23"/>
      <c r="E23" s="26" t="n">
        <f>91</f>
        <v>91.0</v>
      </c>
      <c r="F23" s="24"/>
      <c r="G23" s="26" t="n">
        <f>2079</f>
        <v>2079.0</v>
      </c>
      <c r="H23" s="25"/>
      <c r="I23" s="26" t="n">
        <f>2170</f>
        <v>2170.0</v>
      </c>
      <c r="J23" s="23"/>
      <c r="K23" s="26" t="n">
        <f>11775260</f>
        <v>1.177526E7</v>
      </c>
      <c r="L23" s="24"/>
      <c r="M23" s="26" t="n">
        <f>9003560</f>
        <v>9003560.0</v>
      </c>
      <c r="N23" s="25"/>
      <c r="O23" s="26" t="n">
        <f>20778820</f>
        <v>2.077882E7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str">
        <f>"－"</f>
        <v>－</v>
      </c>
      <c r="U23" s="24"/>
      <c r="V23" s="26" t="str">
        <f>"－"</f>
        <v>－</v>
      </c>
      <c r="W23" s="25"/>
      <c r="X23" s="26" t="str">
        <f>"－"</f>
        <v>－</v>
      </c>
      <c r="Y23" s="23"/>
      <c r="Z23" s="26" t="n">
        <f>3300</f>
        <v>3300.0</v>
      </c>
      <c r="AA23" s="24"/>
      <c r="AB23" s="26" t="n">
        <f>17153</f>
        <v>17153.0</v>
      </c>
      <c r="AC23" s="25"/>
      <c r="AD23" s="26" t="n">
        <f>20453</f>
        <v>20453.0</v>
      </c>
    </row>
    <row r="24">
      <c r="A24" s="21" t="s">
        <v>45</v>
      </c>
      <c r="B24" s="22" t="s">
        <v>27</v>
      </c>
      <c r="C24" s="22" t="s">
        <v>28</v>
      </c>
      <c r="D24" s="23"/>
      <c r="E24" s="26"/>
      <c r="F24" s="24"/>
      <c r="G24" s="26"/>
      <c r="H24" s="25"/>
      <c r="I24" s="26"/>
      <c r="J24" s="23"/>
      <c r="K24" s="26"/>
      <c r="L24" s="24"/>
      <c r="M24" s="26"/>
      <c r="N24" s="25"/>
      <c r="O24" s="26"/>
      <c r="P24" s="27"/>
      <c r="Q24" s="28"/>
      <c r="R24" s="29"/>
      <c r="S24" s="23"/>
      <c r="T24" s="26"/>
      <c r="U24" s="24"/>
      <c r="V24" s="26"/>
      <c r="W24" s="25"/>
      <c r="X24" s="26"/>
      <c r="Y24" s="23"/>
      <c r="Z24" s="26"/>
      <c r="AA24" s="24"/>
      <c r="AB24" s="26"/>
      <c r="AC24" s="25"/>
      <c r="AD24" s="26"/>
    </row>
    <row r="25">
      <c r="A25" s="21" t="s">
        <v>46</v>
      </c>
      <c r="B25" s="22" t="s">
        <v>27</v>
      </c>
      <c r="C25" s="22" t="s">
        <v>28</v>
      </c>
      <c r="D25" s="23"/>
      <c r="E25" s="26"/>
      <c r="F25" s="24"/>
      <c r="G25" s="26"/>
      <c r="H25" s="25"/>
      <c r="I25" s="26"/>
      <c r="J25" s="23"/>
      <c r="K25" s="26"/>
      <c r="L25" s="24"/>
      <c r="M25" s="26"/>
      <c r="N25" s="25"/>
      <c r="O25" s="26"/>
      <c r="P25" s="27"/>
      <c r="Q25" s="28"/>
      <c r="R25" s="29"/>
      <c r="S25" s="23"/>
      <c r="T25" s="26"/>
      <c r="U25" s="24"/>
      <c r="V25" s="26"/>
      <c r="W25" s="25"/>
      <c r="X25" s="26"/>
      <c r="Y25" s="23"/>
      <c r="Z25" s="26"/>
      <c r="AA25" s="24"/>
      <c r="AB25" s="26"/>
      <c r="AC25" s="25"/>
      <c r="AD25" s="26"/>
    </row>
    <row r="26">
      <c r="A26" s="21" t="s">
        <v>47</v>
      </c>
      <c r="B26" s="22" t="s">
        <v>27</v>
      </c>
      <c r="C26" s="22" t="s">
        <v>28</v>
      </c>
      <c r="D26" s="23"/>
      <c r="E26" s="26" t="n">
        <f>2160</f>
        <v>2160.0</v>
      </c>
      <c r="F26" s="24"/>
      <c r="G26" s="26" t="n">
        <f>4072</f>
        <v>4072.0</v>
      </c>
      <c r="H26" s="25"/>
      <c r="I26" s="26" t="n">
        <f>6232</f>
        <v>6232.0</v>
      </c>
      <c r="J26" s="23"/>
      <c r="K26" s="26" t="n">
        <f>19385300</f>
        <v>1.93853E7</v>
      </c>
      <c r="L26" s="24"/>
      <c r="M26" s="26" t="n">
        <f>9453280</f>
        <v>9453280.0</v>
      </c>
      <c r="N26" s="25"/>
      <c r="O26" s="26" t="n">
        <f>28838580</f>
        <v>2.883858E7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str">
        <f>"－"</f>
        <v>－</v>
      </c>
      <c r="U26" s="24"/>
      <c r="V26" s="26" t="str">
        <f>"－"</f>
        <v>－</v>
      </c>
      <c r="W26" s="25"/>
      <c r="X26" s="26" t="str">
        <f>"－"</f>
        <v>－</v>
      </c>
      <c r="Y26" s="23"/>
      <c r="Z26" s="26" t="n">
        <f>5360</f>
        <v>5360.0</v>
      </c>
      <c r="AA26" s="24"/>
      <c r="AB26" s="26" t="n">
        <f>21081</f>
        <v>21081.0</v>
      </c>
      <c r="AC26" s="25"/>
      <c r="AD26" s="26" t="n">
        <f>26441</f>
        <v>26441.0</v>
      </c>
    </row>
    <row r="27">
      <c r="A27" s="21" t="s">
        <v>48</v>
      </c>
      <c r="B27" s="22" t="s">
        <v>27</v>
      </c>
      <c r="C27" s="22" t="s">
        <v>28</v>
      </c>
      <c r="D27" s="23"/>
      <c r="E27" s="26" t="n">
        <f>35</f>
        <v>35.0</v>
      </c>
      <c r="F27" s="24"/>
      <c r="G27" s="26" t="n">
        <f>500</f>
        <v>500.0</v>
      </c>
      <c r="H27" s="25"/>
      <c r="I27" s="26" t="n">
        <f>535</f>
        <v>535.0</v>
      </c>
      <c r="J27" s="23"/>
      <c r="K27" s="26" t="n">
        <f>77382</f>
        <v>77382.0</v>
      </c>
      <c r="L27" s="24"/>
      <c r="M27" s="26" t="n">
        <f>1875000</f>
        <v>1875000.0</v>
      </c>
      <c r="N27" s="25"/>
      <c r="O27" s="26" t="n">
        <f>1952382</f>
        <v>1952382.0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str">
        <f>"－"</f>
        <v>－</v>
      </c>
      <c r="U27" s="24"/>
      <c r="V27" s="26" t="str">
        <f>"－"</f>
        <v>－</v>
      </c>
      <c r="W27" s="25"/>
      <c r="X27" s="26" t="str">
        <f>"－"</f>
        <v>－</v>
      </c>
      <c r="Y27" s="23"/>
      <c r="Z27" s="26" t="n">
        <f>5393</f>
        <v>5393.0</v>
      </c>
      <c r="AA27" s="24"/>
      <c r="AB27" s="26" t="n">
        <f>21581</f>
        <v>21581.0</v>
      </c>
      <c r="AC27" s="25"/>
      <c r="AD27" s="26" t="n">
        <f>26974</f>
        <v>26974.0</v>
      </c>
    </row>
    <row r="28">
      <c r="A28" s="21" t="s">
        <v>49</v>
      </c>
      <c r="B28" s="22" t="s">
        <v>27</v>
      </c>
      <c r="C28" s="22" t="s">
        <v>28</v>
      </c>
      <c r="D28" s="23"/>
      <c r="E28" s="26" t="n">
        <f>2000</f>
        <v>2000.0</v>
      </c>
      <c r="F28" s="24"/>
      <c r="G28" s="26" t="n">
        <f>2000</f>
        <v>2000.0</v>
      </c>
      <c r="H28" s="25"/>
      <c r="I28" s="26" t="n">
        <f>4000</f>
        <v>4000.0</v>
      </c>
      <c r="J28" s="23"/>
      <c r="K28" s="26" t="n">
        <f>730000</f>
        <v>730000.0</v>
      </c>
      <c r="L28" s="24"/>
      <c r="M28" s="26" t="n">
        <f>910000</f>
        <v>910000.0</v>
      </c>
      <c r="N28" s="25"/>
      <c r="O28" s="26" t="n">
        <f>1640000</f>
        <v>1640000.0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str">
        <f>"－"</f>
        <v>－</v>
      </c>
      <c r="U28" s="24"/>
      <c r="V28" s="26" t="str">
        <f>"－"</f>
        <v>－</v>
      </c>
      <c r="W28" s="25"/>
      <c r="X28" s="26" t="str">
        <f>"－"</f>
        <v>－</v>
      </c>
      <c r="Y28" s="23" t="s">
        <v>36</v>
      </c>
      <c r="Z28" s="26" t="n">
        <f>7393</f>
        <v>7393.0</v>
      </c>
      <c r="AA28" s="24"/>
      <c r="AB28" s="26" t="n">
        <f>23581</f>
        <v>23581.0</v>
      </c>
      <c r="AC28" s="25"/>
      <c r="AD28" s="26" t="n">
        <f>30974</f>
        <v>30974.0</v>
      </c>
    </row>
    <row r="29">
      <c r="A29" s="21" t="s">
        <v>50</v>
      </c>
      <c r="B29" s="22" t="s">
        <v>27</v>
      </c>
      <c r="C29" s="22" t="s">
        <v>28</v>
      </c>
      <c r="D29" s="23"/>
      <c r="E29" s="26" t="str">
        <f>"－"</f>
        <v>－</v>
      </c>
      <c r="F29" s="24"/>
      <c r="G29" s="26" t="n">
        <f>6000</f>
        <v>6000.0</v>
      </c>
      <c r="H29" s="25"/>
      <c r="I29" s="26" t="n">
        <f>6000</f>
        <v>6000.0</v>
      </c>
      <c r="J29" s="23"/>
      <c r="K29" s="26" t="str">
        <f>"－"</f>
        <v>－</v>
      </c>
      <c r="L29" s="24"/>
      <c r="M29" s="26" t="n">
        <f>1442000</f>
        <v>1442000.0</v>
      </c>
      <c r="N29" s="25"/>
      <c r="O29" s="26" t="n">
        <f>1442000</f>
        <v>1442000.0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str">
        <f>"－"</f>
        <v>－</v>
      </c>
      <c r="U29" s="24"/>
      <c r="V29" s="26" t="str">
        <f>"－"</f>
        <v>－</v>
      </c>
      <c r="W29" s="25"/>
      <c r="X29" s="26" t="str">
        <f>"－"</f>
        <v>－</v>
      </c>
      <c r="Y29" s="23"/>
      <c r="Z29" s="26" t="n">
        <f>7393</f>
        <v>7393.0</v>
      </c>
      <c r="AA29" s="24"/>
      <c r="AB29" s="26" t="n">
        <f>21581</f>
        <v>21581.0</v>
      </c>
      <c r="AC29" s="25"/>
      <c r="AD29" s="26" t="n">
        <f>28974</f>
        <v>28974.0</v>
      </c>
    </row>
    <row r="30">
      <c r="A30" s="21" t="s">
        <v>51</v>
      </c>
      <c r="B30" s="22" t="s">
        <v>27</v>
      </c>
      <c r="C30" s="22" t="s">
        <v>28</v>
      </c>
      <c r="D30" s="23"/>
      <c r="E30" s="26" t="str">
        <f>"－"</f>
        <v>－</v>
      </c>
      <c r="F30" s="24"/>
      <c r="G30" s="26" t="str">
        <f>"－"</f>
        <v>－</v>
      </c>
      <c r="H30" s="25"/>
      <c r="I30" s="26" t="str">
        <f>"－"</f>
        <v>－</v>
      </c>
      <c r="J30" s="23"/>
      <c r="K30" s="26" t="str">
        <f>"－"</f>
        <v>－</v>
      </c>
      <c r="L30" s="24"/>
      <c r="M30" s="26" t="str">
        <f>"－"</f>
        <v>－</v>
      </c>
      <c r="N30" s="25"/>
      <c r="O30" s="26" t="str">
        <f>"－"</f>
        <v>－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str">
        <f>"－"</f>
        <v>－</v>
      </c>
      <c r="U30" s="24"/>
      <c r="V30" s="26" t="str">
        <f>"－"</f>
        <v>－</v>
      </c>
      <c r="W30" s="25"/>
      <c r="X30" s="26" t="str">
        <f>"－"</f>
        <v>－</v>
      </c>
      <c r="Y30" s="23"/>
      <c r="Z30" s="26" t="n">
        <f>7393</f>
        <v>7393.0</v>
      </c>
      <c r="AA30" s="24"/>
      <c r="AB30" s="26" t="n">
        <f>21581</f>
        <v>21581.0</v>
      </c>
      <c r="AC30" s="25"/>
      <c r="AD30" s="26" t="n">
        <f>28974</f>
        <v>28974.0</v>
      </c>
    </row>
    <row r="31">
      <c r="A31" s="21" t="s">
        <v>52</v>
      </c>
      <c r="B31" s="22" t="s">
        <v>27</v>
      </c>
      <c r="C31" s="22" t="s">
        <v>28</v>
      </c>
      <c r="D31" s="23"/>
      <c r="E31" s="26"/>
      <c r="F31" s="24"/>
      <c r="G31" s="26"/>
      <c r="H31" s="25"/>
      <c r="I31" s="26"/>
      <c r="J31" s="23"/>
      <c r="K31" s="26"/>
      <c r="L31" s="24"/>
      <c r="M31" s="26"/>
      <c r="N31" s="25"/>
      <c r="O31" s="26"/>
      <c r="P31" s="27"/>
      <c r="Q31" s="28"/>
      <c r="R31" s="29"/>
      <c r="S31" s="23"/>
      <c r="T31" s="26"/>
      <c r="U31" s="24"/>
      <c r="V31" s="26"/>
      <c r="W31" s="25"/>
      <c r="X31" s="26"/>
      <c r="Y31" s="23"/>
      <c r="Z31" s="26"/>
      <c r="AA31" s="24"/>
      <c r="AB31" s="26"/>
      <c r="AC31" s="25"/>
      <c r="AD31" s="26"/>
    </row>
    <row r="32">
      <c r="A32" s="21" t="s">
        <v>53</v>
      </c>
      <c r="B32" s="22" t="s">
        <v>27</v>
      </c>
      <c r="C32" s="22" t="s">
        <v>28</v>
      </c>
      <c r="D32" s="23"/>
      <c r="E32" s="26"/>
      <c r="F32" s="24"/>
      <c r="G32" s="26"/>
      <c r="H32" s="25"/>
      <c r="I32" s="26"/>
      <c r="J32" s="23"/>
      <c r="K32" s="26"/>
      <c r="L32" s="24"/>
      <c r="M32" s="26"/>
      <c r="N32" s="25"/>
      <c r="O32" s="26"/>
      <c r="P32" s="27"/>
      <c r="Q32" s="28"/>
      <c r="R32" s="29"/>
      <c r="S32" s="23"/>
      <c r="T32" s="26"/>
      <c r="U32" s="24"/>
      <c r="V32" s="26"/>
      <c r="W32" s="25"/>
      <c r="X32" s="26"/>
      <c r="Y32" s="23"/>
      <c r="Z32" s="26"/>
      <c r="AA32" s="24"/>
      <c r="AB32" s="26"/>
      <c r="AC32" s="25"/>
      <c r="AD32" s="26"/>
    </row>
    <row r="33">
      <c r="A33" s="21" t="s">
        <v>54</v>
      </c>
      <c r="B33" s="22" t="s">
        <v>27</v>
      </c>
      <c r="C33" s="22" t="s">
        <v>28</v>
      </c>
      <c r="D33" s="23" t="s">
        <v>36</v>
      </c>
      <c r="E33" s="26" t="n">
        <f>4000</f>
        <v>4000.0</v>
      </c>
      <c r="F33" s="24"/>
      <c r="G33" s="26" t="n">
        <f>4000</f>
        <v>4000.0</v>
      </c>
      <c r="H33" s="25"/>
      <c r="I33" s="26" t="n">
        <f>8000</f>
        <v>8000.0</v>
      </c>
      <c r="J33" s="23"/>
      <c r="K33" s="26" t="n">
        <f>1068000</f>
        <v>1068000.0</v>
      </c>
      <c r="L33" s="24"/>
      <c r="M33" s="26" t="n">
        <f>1006000</f>
        <v>1006000.0</v>
      </c>
      <c r="N33" s="25"/>
      <c r="O33" s="26" t="n">
        <f>2074000</f>
        <v>2074000.0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str">
        <f>"－"</f>
        <v>－</v>
      </c>
      <c r="U33" s="24"/>
      <c r="V33" s="26" t="str">
        <f>"－"</f>
        <v>－</v>
      </c>
      <c r="W33" s="25"/>
      <c r="X33" s="26" t="str">
        <f>"－"</f>
        <v>－</v>
      </c>
      <c r="Y33" s="23"/>
      <c r="Z33" s="26" t="n">
        <f>3393</f>
        <v>3393.0</v>
      </c>
      <c r="AA33" s="24"/>
      <c r="AB33" s="26" t="n">
        <f>21581</f>
        <v>21581.0</v>
      </c>
      <c r="AC33" s="25"/>
      <c r="AD33" s="26" t="n">
        <f>24974</f>
        <v>24974.0</v>
      </c>
    </row>
    <row r="34">
      <c r="A34" s="21" t="s">
        <v>55</v>
      </c>
      <c r="B34" s="22" t="s">
        <v>27</v>
      </c>
      <c r="C34" s="22" t="s">
        <v>28</v>
      </c>
      <c r="D34" s="23"/>
      <c r="E34" s="26" t="n">
        <f>122</f>
        <v>122.0</v>
      </c>
      <c r="F34" s="24"/>
      <c r="G34" s="26" t="n">
        <f>63</f>
        <v>63.0</v>
      </c>
      <c r="H34" s="25"/>
      <c r="I34" s="26" t="n">
        <f>185</f>
        <v>185.0</v>
      </c>
      <c r="J34" s="23"/>
      <c r="K34" s="26" t="n">
        <f>15377860</f>
        <v>1.537786E7</v>
      </c>
      <c r="L34" s="24"/>
      <c r="M34" s="26" t="n">
        <f>2675610</f>
        <v>2675610.0</v>
      </c>
      <c r="N34" s="25"/>
      <c r="O34" s="26" t="n">
        <f>18053470</f>
        <v>1.805347E7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str">
        <f>"－"</f>
        <v>－</v>
      </c>
      <c r="U34" s="24"/>
      <c r="V34" s="26" t="str">
        <f>"－"</f>
        <v>－</v>
      </c>
      <c r="W34" s="25"/>
      <c r="X34" s="26" t="str">
        <f>"－"</f>
        <v>－</v>
      </c>
      <c r="Y34" s="23"/>
      <c r="Z34" s="26" t="n">
        <f>3415</f>
        <v>3415.0</v>
      </c>
      <c r="AA34" s="24"/>
      <c r="AB34" s="26" t="n">
        <f>21518</f>
        <v>21518.0</v>
      </c>
      <c r="AC34" s="25"/>
      <c r="AD34" s="26" t="n">
        <f>24933</f>
        <v>24933.0</v>
      </c>
    </row>
    <row r="35">
      <c r="A35" s="21" t="s">
        <v>56</v>
      </c>
      <c r="B35" s="22" t="s">
        <v>27</v>
      </c>
      <c r="C35" s="22" t="s">
        <v>28</v>
      </c>
      <c r="D35" s="23"/>
      <c r="E35" s="26" t="n">
        <f>4000</f>
        <v>4000.0</v>
      </c>
      <c r="F35" s="24"/>
      <c r="G35" s="26" t="n">
        <f>4000</f>
        <v>4000.0</v>
      </c>
      <c r="H35" s="25"/>
      <c r="I35" s="26" t="n">
        <f>8000</f>
        <v>8000.0</v>
      </c>
      <c r="J35" s="23"/>
      <c r="K35" s="26" t="n">
        <f>962000</f>
        <v>962000.0</v>
      </c>
      <c r="L35" s="24"/>
      <c r="M35" s="26" t="n">
        <f>1384000</f>
        <v>1384000.0</v>
      </c>
      <c r="N35" s="25"/>
      <c r="O35" s="26" t="n">
        <f>2346000</f>
        <v>2346000.0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str">
        <f>"－"</f>
        <v>－</v>
      </c>
      <c r="U35" s="24"/>
      <c r="V35" s="26" t="str">
        <f>"－"</f>
        <v>－</v>
      </c>
      <c r="W35" s="25"/>
      <c r="X35" s="26" t="str">
        <f>"－"</f>
        <v>－</v>
      </c>
      <c r="Y35" s="23"/>
      <c r="Z35" s="26" t="n">
        <f>3415</f>
        <v>3415.0</v>
      </c>
      <c r="AA35" s="24"/>
      <c r="AB35" s="26" t="n">
        <f>21518</f>
        <v>21518.0</v>
      </c>
      <c r="AC35" s="25"/>
      <c r="AD35" s="26" t="n">
        <f>24933</f>
        <v>24933.0</v>
      </c>
    </row>
    <row r="36">
      <c r="A36" s="21" t="s">
        <v>57</v>
      </c>
      <c r="B36" s="22" t="s">
        <v>27</v>
      </c>
      <c r="C36" s="22" t="s">
        <v>28</v>
      </c>
      <c r="D36" s="23"/>
      <c r="E36" s="26" t="str">
        <f>"－"</f>
        <v>－</v>
      </c>
      <c r="F36" s="24"/>
      <c r="G36" s="26" t="str">
        <f>"－"</f>
        <v>－</v>
      </c>
      <c r="H36" s="25"/>
      <c r="I36" s="26" t="str">
        <f>"－"</f>
        <v>－</v>
      </c>
      <c r="J36" s="23"/>
      <c r="K36" s="26" t="str">
        <f>"－"</f>
        <v>－</v>
      </c>
      <c r="L36" s="24"/>
      <c r="M36" s="26" t="str">
        <f>"－"</f>
        <v>－</v>
      </c>
      <c r="N36" s="25"/>
      <c r="O36" s="26" t="str">
        <f>"－"</f>
        <v>－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str">
        <f>"－"</f>
        <v>－</v>
      </c>
      <c r="U36" s="24"/>
      <c r="V36" s="26" t="str">
        <f>"－"</f>
        <v>－</v>
      </c>
      <c r="W36" s="25"/>
      <c r="X36" s="26" t="str">
        <f>"－"</f>
        <v>－</v>
      </c>
      <c r="Y36" s="23"/>
      <c r="Z36" s="26" t="n">
        <f>3415</f>
        <v>3415.0</v>
      </c>
      <c r="AA36" s="24"/>
      <c r="AB36" s="26" t="n">
        <f>21518</f>
        <v>21518.0</v>
      </c>
      <c r="AC36" s="25"/>
      <c r="AD36" s="26" t="n">
        <f>24933</f>
        <v>24933.0</v>
      </c>
    </row>
    <row r="37">
      <c r="A37" s="21" t="s">
        <v>58</v>
      </c>
      <c r="B37" s="22" t="s">
        <v>27</v>
      </c>
      <c r="C37" s="22" t="s">
        <v>28</v>
      </c>
      <c r="D37" s="23"/>
      <c r="E37" s="26" t="str">
        <f>"－"</f>
        <v>－</v>
      </c>
      <c r="F37" s="24"/>
      <c r="G37" s="26" t="str">
        <f>"－"</f>
        <v>－</v>
      </c>
      <c r="H37" s="25"/>
      <c r="I37" s="26" t="str">
        <f>"－"</f>
        <v>－</v>
      </c>
      <c r="J37" s="23"/>
      <c r="K37" s="26" t="str">
        <f>"－"</f>
        <v>－</v>
      </c>
      <c r="L37" s="24"/>
      <c r="M37" s="26" t="str">
        <f>"－"</f>
        <v>－</v>
      </c>
      <c r="N37" s="25"/>
      <c r="O37" s="26" t="str">
        <f>"－"</f>
        <v>－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str">
        <f>"－"</f>
        <v>－</v>
      </c>
      <c r="U37" s="24"/>
      <c r="V37" s="26" t="str">
        <f>"－"</f>
        <v>－</v>
      </c>
      <c r="W37" s="25"/>
      <c r="X37" s="26" t="str">
        <f>"－"</f>
        <v>－</v>
      </c>
      <c r="Y37" s="23"/>
      <c r="Z37" s="26" t="n">
        <f>3415</f>
        <v>3415.0</v>
      </c>
      <c r="AA37" s="24"/>
      <c r="AB37" s="26" t="n">
        <f>21518</f>
        <v>21518.0</v>
      </c>
      <c r="AC37" s="25"/>
      <c r="AD37" s="26" t="n">
        <f>24933</f>
        <v>24933.0</v>
      </c>
    </row>
    <row r="38">
      <c r="A38" s="21" t="s">
        <v>59</v>
      </c>
      <c r="B38" s="22" t="s">
        <v>27</v>
      </c>
      <c r="C38" s="22" t="s">
        <v>28</v>
      </c>
      <c r="D38" s="23"/>
      <c r="E38" s="26"/>
      <c r="F38" s="24"/>
      <c r="G38" s="26"/>
      <c r="H38" s="25"/>
      <c r="I38" s="26"/>
      <c r="J38" s="23"/>
      <c r="K38" s="26"/>
      <c r="L38" s="24"/>
      <c r="M38" s="26"/>
      <c r="N38" s="25"/>
      <c r="O38" s="26"/>
      <c r="P38" s="27"/>
      <c r="Q38" s="28"/>
      <c r="R38" s="29"/>
      <c r="S38" s="23"/>
      <c r="T38" s="26"/>
      <c r="U38" s="24"/>
      <c r="V38" s="26"/>
      <c r="W38" s="25"/>
      <c r="X38" s="26"/>
      <c r="Y38" s="23"/>
      <c r="Z38" s="26"/>
      <c r="AA38" s="24"/>
      <c r="AB38" s="26"/>
      <c r="AC38" s="25"/>
      <c r="AD38" s="26"/>
    </row>
    <row r="39">
      <c r="A39" s="21" t="s">
        <v>60</v>
      </c>
      <c r="B39" s="22" t="s">
        <v>27</v>
      </c>
      <c r="C39" s="22" t="s">
        <v>28</v>
      </c>
      <c r="D39" s="23"/>
      <c r="E39" s="26"/>
      <c r="F39" s="24"/>
      <c r="G39" s="26"/>
      <c r="H39" s="25"/>
      <c r="I39" s="26"/>
      <c r="J39" s="23"/>
      <c r="K39" s="26"/>
      <c r="L39" s="24"/>
      <c r="M39" s="26"/>
      <c r="N39" s="25"/>
      <c r="O39" s="26"/>
      <c r="P39" s="27"/>
      <c r="Q39" s="28"/>
      <c r="R39" s="29"/>
      <c r="S39" s="23"/>
      <c r="T39" s="26"/>
      <c r="U39" s="24"/>
      <c r="V39" s="26"/>
      <c r="W39" s="25"/>
      <c r="X39" s="26"/>
      <c r="Y39" s="23"/>
      <c r="Z39" s="26"/>
      <c r="AA39" s="24"/>
      <c r="AB39" s="26"/>
      <c r="AC39" s="25"/>
      <c r="AD39" s="26"/>
    </row>
    <row r="40">
      <c r="A40" s="21" t="s">
        <v>61</v>
      </c>
      <c r="B40" s="22" t="s">
        <v>27</v>
      </c>
      <c r="C40" s="22" t="s">
        <v>28</v>
      </c>
      <c r="D40" s="23"/>
      <c r="E40" s="26" t="str">
        <f>"－"</f>
        <v>－</v>
      </c>
      <c r="F40" s="24"/>
      <c r="G40" s="26" t="n">
        <f>5</f>
        <v>5.0</v>
      </c>
      <c r="H40" s="25"/>
      <c r="I40" s="26" t="n">
        <f>5</f>
        <v>5.0</v>
      </c>
      <c r="J40" s="23"/>
      <c r="K40" s="26" t="str">
        <f>"－"</f>
        <v>－</v>
      </c>
      <c r="L40" s="24"/>
      <c r="M40" s="26" t="n">
        <f>35000</f>
        <v>35000.0</v>
      </c>
      <c r="N40" s="25"/>
      <c r="O40" s="26" t="n">
        <f>35000</f>
        <v>35000.0</v>
      </c>
      <c r="P40" s="27" t="str">
        <f>"－"</f>
        <v>－</v>
      </c>
      <c r="Q40" s="28" t="str">
        <f>"－"</f>
        <v>－</v>
      </c>
      <c r="R40" s="29" t="str">
        <f>"－"</f>
        <v>－</v>
      </c>
      <c r="S40" s="23"/>
      <c r="T40" s="26" t="str">
        <f>"－"</f>
        <v>－</v>
      </c>
      <c r="U40" s="24"/>
      <c r="V40" s="26" t="str">
        <f>"－"</f>
        <v>－</v>
      </c>
      <c r="W40" s="25"/>
      <c r="X40" s="26" t="str">
        <f>"－"</f>
        <v>－</v>
      </c>
      <c r="Y40" s="23"/>
      <c r="Z40" s="26" t="n">
        <f>3415</f>
        <v>3415.0</v>
      </c>
      <c r="AA40" s="24"/>
      <c r="AB40" s="26" t="n">
        <f>21518</f>
        <v>21518.0</v>
      </c>
      <c r="AC40" s="25"/>
      <c r="AD40" s="26" t="n">
        <f>24933</f>
        <v>24933.0</v>
      </c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BO_DM0034</vt:lpstr>
      <vt:lpstr>BO_DM0034!Print_Titles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2018-10-23T05:34:15Z</dcterms:created>
  <cp:lastPrinted>2018-10-23T05:37:37Z</cp:lastPrinted>
  <dcterms:modified xsi:type="dcterms:W3CDTF">2020-05-11T05:53:20Z</dcterms:modified>
</cp:coreProperties>
</file>