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&#65279;<?xml version="1.0" encoding="utf-8" standalone="yes"?>
<Relationships xmlns="http://schemas.openxmlformats.org/package/2006/relationships">
  <Relationship Id="rId1" Target="xl/workbook.xml" Type="http://schemas.openxmlformats.org/officeDocument/2006/relationships/officeDocument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3" r:id="rId1" sheetId="1"/>
  </sheets>
  <definedNames>
    <definedName localSheetId="0" name="_xlnm.Print_Titles">BO_DM0033!$4:$9</definedName>
  </definedNames>
  <calcPr calcId="145621"/>
</workbook>
</file>

<file path=xl/sharedStrings.xml><?xml version="1.0" encoding="utf-8"?>
<sst xmlns="http://schemas.openxmlformats.org/spreadsheetml/2006/main" count="170" uniqueCount="60">
  <si>
    <t>国 債 先 物 オ プ シ ョ ン 取 引 取 引 状 況（日別）</t>
    <rPh eb="1" sb="0">
      <t>クニ</t>
    </rPh>
    <rPh eb="3" sb="2">
      <t>サイ</t>
    </rPh>
    <rPh eb="5" sb="4">
      <t>サキ</t>
    </rPh>
    <rPh eb="7" sb="6">
      <t>モノ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</si>
  <si>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Options on JGB Futures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</si>
  <si>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</si>
  <si>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</si>
  <si>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</si>
  <si>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</si>
  <si>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</si>
  <si>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</si>
  <si>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</si>
  <si>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</si>
  <si>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</si>
  <si>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</si>
  <si>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</si>
  <si>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</si>
  <si>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</si>
  <si>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</si>
  <si>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</si>
  <si>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</si>
  <si>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</si>
  <si>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</si>
  <si>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</si>
  <si>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</si>
  <si>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</si>
  <si>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</si>
  <si>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</si>
  <si>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</si>
  <si>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9.1</t>
  </si>
  <si>
    <t>長期国債先物オプション</t>
  </si>
  <si>
    <t>Options on 10-year JGB Futures</t>
  </si>
  <si>
    <t>●</t>
  </si>
  <si>
    <t>2</t>
  </si>
  <si>
    <t>3</t>
  </si>
  <si>
    <t>4</t>
  </si>
  <si>
    <t>5</t>
  </si>
  <si>
    <t>6</t>
  </si>
  <si>
    <t>7</t>
  </si>
  <si>
    <t>◎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</si>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</sst>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" Target="worksheets/sheet1.xml" Type="http://schemas.openxmlformats.org/officeDocument/2006/relationships/worksheet" />
  <Relationship Id="rId2" Target="theme/theme1.xml" Type="http://schemas.openxmlformats.org/officeDocument/2006/relationships/theme" />
  <Relationship Id="rId3" Target="styles.xml" Type="http://schemas.openxmlformats.org/officeDocument/2006/relationships/styles" />
  <Relationship Id="rId4" Target="sharedStrings.xml" Type="http://schemas.openxmlformats.org/officeDocument/2006/relationships/sharedStrings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679</f>
        <v>679.0</v>
      </c>
      <c r="F10" s="24"/>
      <c r="G10" s="26" t="n">
        <f>427</f>
        <v>427.0</v>
      </c>
      <c r="H10" s="25"/>
      <c r="I10" s="26" t="n">
        <f>1106</f>
        <v>1106.0</v>
      </c>
      <c r="J10" s="23"/>
      <c r="K10" s="26" t="n">
        <f>67740000</f>
        <v>6.774E7</v>
      </c>
      <c r="L10" s="24"/>
      <c r="M10" s="26" t="n">
        <f>30000000</f>
        <v>3.0E7</v>
      </c>
      <c r="N10" s="25"/>
      <c r="O10" s="26" t="n">
        <f>97740000</f>
        <v>9.774E7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 t="s">
        <v>29</v>
      </c>
      <c r="Z10" s="26" t="n">
        <f>975</f>
        <v>975.0</v>
      </c>
      <c r="AA10" s="24"/>
      <c r="AB10" s="26" t="n">
        <f>2168</f>
        <v>2168.0</v>
      </c>
      <c r="AC10" s="25"/>
      <c r="AD10" s="26" t="n">
        <f>3143</f>
        <v>3143.0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171</f>
        <v>171.0</v>
      </c>
      <c r="F11" s="24"/>
      <c r="G11" s="26" t="n">
        <f>462</f>
        <v>462.0</v>
      </c>
      <c r="H11" s="25"/>
      <c r="I11" s="26" t="n">
        <f>633</f>
        <v>633.0</v>
      </c>
      <c r="J11" s="23"/>
      <c r="K11" s="26" t="n">
        <f>15760000</f>
        <v>1.576E7</v>
      </c>
      <c r="L11" s="24"/>
      <c r="M11" s="26" t="n">
        <f>29390000</f>
        <v>2.939E7</v>
      </c>
      <c r="N11" s="25"/>
      <c r="O11" s="26" t="n">
        <f>45150000</f>
        <v>4.515E7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1026</f>
        <v>1026.0</v>
      </c>
      <c r="AA11" s="24"/>
      <c r="AB11" s="26" t="n">
        <f>2361</f>
        <v>2361.0</v>
      </c>
      <c r="AC11" s="25"/>
      <c r="AD11" s="26" t="n">
        <f>3387</f>
        <v>3387.0</v>
      </c>
    </row>
    <row r="12">
      <c r="A12" s="21" t="s">
        <v>31</v>
      </c>
      <c r="B12" s="22" t="s">
        <v>27</v>
      </c>
      <c r="C12" s="22" t="s">
        <v>28</v>
      </c>
      <c r="D12" s="23"/>
      <c r="E12" s="26" t="n">
        <f>454</f>
        <v>454.0</v>
      </c>
      <c r="F12" s="24"/>
      <c r="G12" s="26" t="n">
        <f>288</f>
        <v>288.0</v>
      </c>
      <c r="H12" s="25"/>
      <c r="I12" s="26" t="n">
        <f>742</f>
        <v>742.0</v>
      </c>
      <c r="J12" s="23"/>
      <c r="K12" s="26" t="n">
        <f>29820000</f>
        <v>2.982E7</v>
      </c>
      <c r="L12" s="24"/>
      <c r="M12" s="26" t="n">
        <f>14930000</f>
        <v>1.493E7</v>
      </c>
      <c r="N12" s="25"/>
      <c r="O12" s="26" t="n">
        <f>44750000</f>
        <v>4.475E7</v>
      </c>
      <c r="P12" s="27" t="str">
        <f>"－"</f>
        <v>－</v>
      </c>
      <c r="Q12" s="28" t="str">
        <f>"－"</f>
        <v>－</v>
      </c>
      <c r="R12" s="29" t="str">
        <f>"－"</f>
        <v>－</v>
      </c>
      <c r="S12" s="23"/>
      <c r="T12" s="26" t="str">
        <f>"－"</f>
        <v>－</v>
      </c>
      <c r="U12" s="24"/>
      <c r="V12" s="26" t="n">
        <f>2</f>
        <v>2.0</v>
      </c>
      <c r="W12" s="25"/>
      <c r="X12" s="26" t="n">
        <f>2</f>
        <v>2.0</v>
      </c>
      <c r="Y12" s="23"/>
      <c r="Z12" s="26" t="n">
        <f>1329</f>
        <v>1329.0</v>
      </c>
      <c r="AA12" s="24"/>
      <c r="AB12" s="26" t="n">
        <f>2597</f>
        <v>2597.0</v>
      </c>
      <c r="AC12" s="25"/>
      <c r="AD12" s="26" t="n">
        <f>3926</f>
        <v>3926.0</v>
      </c>
    </row>
    <row r="13">
      <c r="A13" s="21" t="s">
        <v>32</v>
      </c>
      <c r="B13" s="22" t="s">
        <v>27</v>
      </c>
      <c r="C13" s="22" t="s">
        <v>28</v>
      </c>
      <c r="D13" s="23"/>
      <c r="E13" s="26" t="n">
        <f>535</f>
        <v>535.0</v>
      </c>
      <c r="F13" s="24"/>
      <c r="G13" s="26" t="n">
        <f>318</f>
        <v>318.0</v>
      </c>
      <c r="H13" s="25"/>
      <c r="I13" s="26" t="n">
        <f>853</f>
        <v>853.0</v>
      </c>
      <c r="J13" s="23"/>
      <c r="K13" s="26" t="n">
        <f>55610000</f>
        <v>5.561E7</v>
      </c>
      <c r="L13" s="24"/>
      <c r="M13" s="26" t="n">
        <f>39480000</f>
        <v>3.948E7</v>
      </c>
      <c r="N13" s="25"/>
      <c r="O13" s="26" t="n">
        <f>95090000</f>
        <v>9.509E7</v>
      </c>
      <c r="P13" s="27" t="str">
        <f>"－"</f>
        <v>－</v>
      </c>
      <c r="Q13" s="28" t="str">
        <f>"－"</f>
        <v>－</v>
      </c>
      <c r="R13" s="29" t="str">
        <f>"－"</f>
        <v>－</v>
      </c>
      <c r="S13" s="23"/>
      <c r="T13" s="26" t="str">
        <f>"－"</f>
        <v>－</v>
      </c>
      <c r="U13" s="24"/>
      <c r="V13" s="26" t="str">
        <f>"－"</f>
        <v>－</v>
      </c>
      <c r="W13" s="25"/>
      <c r="X13" s="26" t="str">
        <f>"－"</f>
        <v>－</v>
      </c>
      <c r="Y13" s="23"/>
      <c r="Z13" s="26" t="n">
        <f>1708</f>
        <v>1708.0</v>
      </c>
      <c r="AA13" s="24"/>
      <c r="AB13" s="26" t="n">
        <f>2824</f>
        <v>2824.0</v>
      </c>
      <c r="AC13" s="25"/>
      <c r="AD13" s="26" t="n">
        <f>4532</f>
        <v>4532.0</v>
      </c>
    </row>
    <row r="14">
      <c r="A14" s="21" t="s">
        <v>33</v>
      </c>
      <c r="B14" s="22" t="s">
        <v>27</v>
      </c>
      <c r="C14" s="22" t="s">
        <v>28</v>
      </c>
      <c r="D14" s="23"/>
      <c r="E14" s="26"/>
      <c r="F14" s="24"/>
      <c r="G14" s="26"/>
      <c r="H14" s="25"/>
      <c r="I14" s="26"/>
      <c r="J14" s="23"/>
      <c r="K14" s="26"/>
      <c r="L14" s="24"/>
      <c r="M14" s="26"/>
      <c r="N14" s="25"/>
      <c r="O14" s="26"/>
      <c r="P14" s="27"/>
      <c r="Q14" s="28"/>
      <c r="R14" s="29"/>
      <c r="S14" s="23"/>
      <c r="T14" s="26"/>
      <c r="U14" s="24"/>
      <c r="V14" s="26"/>
      <c r="W14" s="25"/>
      <c r="X14" s="26"/>
      <c r="Y14" s="23"/>
      <c r="Z14" s="26"/>
      <c r="AA14" s="24"/>
      <c r="AB14" s="26"/>
      <c r="AC14" s="25"/>
      <c r="AD14" s="26"/>
    </row>
    <row r="15">
      <c r="A15" s="21" t="s">
        <v>34</v>
      </c>
      <c r="B15" s="22" t="s">
        <v>27</v>
      </c>
      <c r="C15" s="22" t="s">
        <v>28</v>
      </c>
      <c r="D15" s="23"/>
      <c r="E15" s="26"/>
      <c r="F15" s="24"/>
      <c r="G15" s="26"/>
      <c r="H15" s="25"/>
      <c r="I15" s="26"/>
      <c r="J15" s="23"/>
      <c r="K15" s="26"/>
      <c r="L15" s="24"/>
      <c r="M15" s="26"/>
      <c r="N15" s="25"/>
      <c r="O15" s="26"/>
      <c r="P15" s="27"/>
      <c r="Q15" s="28"/>
      <c r="R15" s="29"/>
      <c r="S15" s="23"/>
      <c r="T15" s="26"/>
      <c r="U15" s="24"/>
      <c r="V15" s="26"/>
      <c r="W15" s="25"/>
      <c r="X15" s="26"/>
      <c r="Y15" s="23"/>
      <c r="Z15" s="26"/>
      <c r="AA15" s="24"/>
      <c r="AB15" s="26"/>
      <c r="AC15" s="25"/>
      <c r="AD15" s="26"/>
    </row>
    <row r="16">
      <c r="A16" s="21" t="s">
        <v>35</v>
      </c>
      <c r="B16" s="22" t="s">
        <v>27</v>
      </c>
      <c r="C16" s="22" t="s">
        <v>28</v>
      </c>
      <c r="D16" s="23"/>
      <c r="E16" s="26" t="n">
        <f>714</f>
        <v>714.0</v>
      </c>
      <c r="F16" s="24"/>
      <c r="G16" s="26" t="n">
        <f>600</f>
        <v>600.0</v>
      </c>
      <c r="H16" s="25"/>
      <c r="I16" s="26" t="n">
        <f>1314</f>
        <v>1314.0</v>
      </c>
      <c r="J16" s="23" t="s">
        <v>36</v>
      </c>
      <c r="K16" s="26" t="n">
        <f>88150000</f>
        <v>8.815E7</v>
      </c>
      <c r="L16" s="24"/>
      <c r="M16" s="26" t="n">
        <f>53020000</f>
        <v>5.302E7</v>
      </c>
      <c r="N16" s="25"/>
      <c r="O16" s="26" t="n">
        <f>141170000</f>
        <v>1.4117E8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2237</f>
        <v>2237.0</v>
      </c>
      <c r="AA16" s="24"/>
      <c r="AB16" s="26" t="n">
        <f>3228</f>
        <v>3228.0</v>
      </c>
      <c r="AC16" s="25"/>
      <c r="AD16" s="26" t="n">
        <f>5465</f>
        <v>5465.0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286</f>
        <v>286.0</v>
      </c>
      <c r="F17" s="24"/>
      <c r="G17" s="26" t="n">
        <f>952</f>
        <v>952.0</v>
      </c>
      <c r="H17" s="25"/>
      <c r="I17" s="26" t="n">
        <f>1238</f>
        <v>1238.0</v>
      </c>
      <c r="J17" s="23"/>
      <c r="K17" s="26" t="n">
        <f>32160000</f>
        <v>3.216E7</v>
      </c>
      <c r="L17" s="24"/>
      <c r="M17" s="26" t="n">
        <f>69860000</f>
        <v>6.986E7</v>
      </c>
      <c r="N17" s="25"/>
      <c r="O17" s="26" t="n">
        <f>102020000</f>
        <v>1.0202E8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2337</f>
        <v>2337.0</v>
      </c>
      <c r="AA17" s="24"/>
      <c r="AB17" s="26" t="n">
        <f>3687</f>
        <v>3687.0</v>
      </c>
      <c r="AC17" s="25"/>
      <c r="AD17" s="26" t="n">
        <f>6024</f>
        <v>6024.0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281</f>
        <v>281.0</v>
      </c>
      <c r="F18" s="24"/>
      <c r="G18" s="26" t="n">
        <f>620</f>
        <v>620.0</v>
      </c>
      <c r="H18" s="25"/>
      <c r="I18" s="26" t="n">
        <f>901</f>
        <v>901.0</v>
      </c>
      <c r="J18" s="23"/>
      <c r="K18" s="26" t="n">
        <f>24640000</f>
        <v>2.464E7</v>
      </c>
      <c r="L18" s="24"/>
      <c r="M18" s="26" t="n">
        <f>69500000</f>
        <v>6.95E7</v>
      </c>
      <c r="N18" s="25"/>
      <c r="O18" s="26" t="n">
        <f>94140000</f>
        <v>9.414E7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2447</f>
        <v>2447.0</v>
      </c>
      <c r="AA18" s="24"/>
      <c r="AB18" s="26" t="n">
        <f>4043</f>
        <v>4043.0</v>
      </c>
      <c r="AC18" s="25"/>
      <c r="AD18" s="26" t="n">
        <f>6490</f>
        <v>6490.0</v>
      </c>
    </row>
    <row r="19">
      <c r="A19" s="21" t="s">
        <v>39</v>
      </c>
      <c r="B19" s="22" t="s">
        <v>27</v>
      </c>
      <c r="C19" s="22" t="s">
        <v>28</v>
      </c>
      <c r="D19" s="23"/>
      <c r="E19" s="26" t="n">
        <f>422</f>
        <v>422.0</v>
      </c>
      <c r="F19" s="24"/>
      <c r="G19" s="26" t="n">
        <f>546</f>
        <v>546.0</v>
      </c>
      <c r="H19" s="25"/>
      <c r="I19" s="26" t="n">
        <f>968</f>
        <v>968.0</v>
      </c>
      <c r="J19" s="23"/>
      <c r="K19" s="26" t="n">
        <f>27900000</f>
        <v>2.79E7</v>
      </c>
      <c r="L19" s="24"/>
      <c r="M19" s="26" t="n">
        <f>62110000</f>
        <v>6.211E7</v>
      </c>
      <c r="N19" s="25"/>
      <c r="O19" s="26" t="n">
        <f>90010000</f>
        <v>9.001E7</v>
      </c>
      <c r="P19" s="27" t="str">
        <f>"－"</f>
        <v>－</v>
      </c>
      <c r="Q19" s="28" t="str">
        <f>"－"</f>
        <v>－</v>
      </c>
      <c r="R19" s="29" t="str">
        <f>"－"</f>
        <v>－</v>
      </c>
      <c r="S19" s="23"/>
      <c r="T19" s="26" t="str">
        <f>"－"</f>
        <v>－</v>
      </c>
      <c r="U19" s="24"/>
      <c r="V19" s="26" t="str">
        <f>"－"</f>
        <v>－</v>
      </c>
      <c r="W19" s="25"/>
      <c r="X19" s="26" t="str">
        <f>"－"</f>
        <v>－</v>
      </c>
      <c r="Y19" s="23"/>
      <c r="Z19" s="26" t="n">
        <f>2482</f>
        <v>2482.0</v>
      </c>
      <c r="AA19" s="24"/>
      <c r="AB19" s="26" t="n">
        <f>4002</f>
        <v>4002.0</v>
      </c>
      <c r="AC19" s="25"/>
      <c r="AD19" s="26" t="n">
        <f>6484</f>
        <v>6484.0</v>
      </c>
    </row>
    <row r="20">
      <c r="A20" s="21" t="s">
        <v>40</v>
      </c>
      <c r="B20" s="22" t="s">
        <v>27</v>
      </c>
      <c r="C20" s="22" t="s">
        <v>28</v>
      </c>
      <c r="D20" s="23"/>
      <c r="E20" s="26" t="n">
        <f>434</f>
        <v>434.0</v>
      </c>
      <c r="F20" s="24"/>
      <c r="G20" s="26" t="n">
        <f>234</f>
        <v>234.0</v>
      </c>
      <c r="H20" s="25"/>
      <c r="I20" s="26" t="n">
        <f>668</f>
        <v>668.0</v>
      </c>
      <c r="J20" s="23"/>
      <c r="K20" s="26" t="n">
        <f>26240000</f>
        <v>2.624E7</v>
      </c>
      <c r="L20" s="24"/>
      <c r="M20" s="26" t="n">
        <f>25090000</f>
        <v>2.509E7</v>
      </c>
      <c r="N20" s="25"/>
      <c r="O20" s="26" t="n">
        <f>51330000</f>
        <v>5.133E7</v>
      </c>
      <c r="P20" s="27" t="str">
        <f>"－"</f>
        <v>－</v>
      </c>
      <c r="Q20" s="28" t="str">
        <f>"－"</f>
        <v>－</v>
      </c>
      <c r="R20" s="29" t="str">
        <f>"－"</f>
        <v>－</v>
      </c>
      <c r="S20" s="23"/>
      <c r="T20" s="26" t="str">
        <f>"－"</f>
        <v>－</v>
      </c>
      <c r="U20" s="24"/>
      <c r="V20" s="26" t="str">
        <f>"－"</f>
        <v>－</v>
      </c>
      <c r="W20" s="25"/>
      <c r="X20" s="26" t="str">
        <f>"－"</f>
        <v>－</v>
      </c>
      <c r="Y20" s="23"/>
      <c r="Z20" s="26" t="n">
        <f>2604</f>
        <v>2604.0</v>
      </c>
      <c r="AA20" s="24"/>
      <c r="AB20" s="26" t="n">
        <f>4083</f>
        <v>4083.0</v>
      </c>
      <c r="AC20" s="25"/>
      <c r="AD20" s="26" t="n">
        <f>6687</f>
        <v>6687.0</v>
      </c>
    </row>
    <row r="21">
      <c r="A21" s="21" t="s">
        <v>41</v>
      </c>
      <c r="B21" s="22" t="s">
        <v>27</v>
      </c>
      <c r="C21" s="22" t="s">
        <v>28</v>
      </c>
      <c r="D21" s="23"/>
      <c r="E21" s="26"/>
      <c r="F21" s="24"/>
      <c r="G21" s="26"/>
      <c r="H21" s="25"/>
      <c r="I21" s="26"/>
      <c r="J21" s="23"/>
      <c r="K21" s="26"/>
      <c r="L21" s="24"/>
      <c r="M21" s="26"/>
      <c r="N21" s="25"/>
      <c r="O21" s="26"/>
      <c r="P21" s="27"/>
      <c r="Q21" s="28"/>
      <c r="R21" s="29"/>
      <c r="S21" s="23"/>
      <c r="T21" s="26"/>
      <c r="U21" s="24"/>
      <c r="V21" s="26"/>
      <c r="W21" s="25"/>
      <c r="X21" s="26"/>
      <c r="Y21" s="23"/>
      <c r="Z21" s="26"/>
      <c r="AA21" s="24"/>
      <c r="AB21" s="26"/>
      <c r="AC21" s="25"/>
      <c r="AD21" s="26"/>
    </row>
    <row r="22">
      <c r="A22" s="21" t="s">
        <v>42</v>
      </c>
      <c r="B22" s="22" t="s">
        <v>27</v>
      </c>
      <c r="C22" s="22" t="s">
        <v>28</v>
      </c>
      <c r="D22" s="23"/>
      <c r="E22" s="26"/>
      <c r="F22" s="24"/>
      <c r="G22" s="26"/>
      <c r="H22" s="25"/>
      <c r="I22" s="26"/>
      <c r="J22" s="23"/>
      <c r="K22" s="26"/>
      <c r="L22" s="24"/>
      <c r="M22" s="26"/>
      <c r="N22" s="25"/>
      <c r="O22" s="26"/>
      <c r="P22" s="27"/>
      <c r="Q22" s="28"/>
      <c r="R22" s="29"/>
      <c r="S22" s="23"/>
      <c r="T22" s="26"/>
      <c r="U22" s="24"/>
      <c r="V22" s="26"/>
      <c r="W22" s="25"/>
      <c r="X22" s="26"/>
      <c r="Y22" s="23"/>
      <c r="Z22" s="26"/>
      <c r="AA22" s="24"/>
      <c r="AB22" s="26"/>
      <c r="AC22" s="25"/>
      <c r="AD22" s="26"/>
    </row>
    <row r="23">
      <c r="A23" s="21" t="s">
        <v>43</v>
      </c>
      <c r="B23" s="22" t="s">
        <v>27</v>
      </c>
      <c r="C23" s="22" t="s">
        <v>28</v>
      </c>
      <c r="D23" s="23"/>
      <c r="E23" s="26" t="n">
        <f>660</f>
        <v>660.0</v>
      </c>
      <c r="F23" s="24"/>
      <c r="G23" s="26" t="n">
        <f>403</f>
        <v>403.0</v>
      </c>
      <c r="H23" s="25"/>
      <c r="I23" s="26" t="n">
        <f>1063</f>
        <v>1063.0</v>
      </c>
      <c r="J23" s="23"/>
      <c r="K23" s="26" t="n">
        <f>33880000</f>
        <v>3.388E7</v>
      </c>
      <c r="L23" s="24"/>
      <c r="M23" s="26" t="n">
        <f>51550000</f>
        <v>5.155E7</v>
      </c>
      <c r="N23" s="25"/>
      <c r="O23" s="26" t="n">
        <f>85430000</f>
        <v>8.543E7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n">
        <f>180</f>
        <v>180.0</v>
      </c>
      <c r="W23" s="25"/>
      <c r="X23" s="26" t="n">
        <f>180</f>
        <v>180.0</v>
      </c>
      <c r="Y23" s="23"/>
      <c r="Z23" s="26" t="n">
        <f>3054</f>
        <v>3054.0</v>
      </c>
      <c r="AA23" s="24"/>
      <c r="AB23" s="26" t="n">
        <f>4333</f>
        <v>4333.0</v>
      </c>
      <c r="AC23" s="25"/>
      <c r="AD23" s="26" t="n">
        <f>7387</f>
        <v>7387.0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471</f>
        <v>471.0</v>
      </c>
      <c r="F24" s="24"/>
      <c r="G24" s="26" t="n">
        <f>436</f>
        <v>436.0</v>
      </c>
      <c r="H24" s="25"/>
      <c r="I24" s="26" t="n">
        <f>907</f>
        <v>907.0</v>
      </c>
      <c r="J24" s="23"/>
      <c r="K24" s="26" t="n">
        <f>32410000</f>
        <v>3.241E7</v>
      </c>
      <c r="L24" s="24"/>
      <c r="M24" s="26" t="n">
        <f>66630000</f>
        <v>6.663E7</v>
      </c>
      <c r="N24" s="25"/>
      <c r="O24" s="26" t="n">
        <f>99040000</f>
        <v>9.904E7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3260</f>
        <v>3260.0</v>
      </c>
      <c r="AA24" s="24"/>
      <c r="AB24" s="26" t="n">
        <f>4640</f>
        <v>4640.0</v>
      </c>
      <c r="AC24" s="25"/>
      <c r="AD24" s="26" t="n">
        <f>7900</f>
        <v>7900.0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230</f>
        <v>230.0</v>
      </c>
      <c r="F25" s="24"/>
      <c r="G25" s="26" t="n">
        <f>355</f>
        <v>355.0</v>
      </c>
      <c r="H25" s="25"/>
      <c r="I25" s="26" t="n">
        <f>585</f>
        <v>585.0</v>
      </c>
      <c r="J25" s="23"/>
      <c r="K25" s="26" t="n">
        <f>16550000</f>
        <v>1.655E7</v>
      </c>
      <c r="L25" s="24"/>
      <c r="M25" s="26" t="n">
        <f>32440000</f>
        <v>3.244E7</v>
      </c>
      <c r="N25" s="25"/>
      <c r="O25" s="26" t="n">
        <f>48990000</f>
        <v>4.899E7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/>
      <c r="T25" s="26" t="str">
        <f>"－"</f>
        <v>－</v>
      </c>
      <c r="U25" s="24"/>
      <c r="V25" s="26" t="str">
        <f>"－"</f>
        <v>－</v>
      </c>
      <c r="W25" s="25"/>
      <c r="X25" s="26" t="str">
        <f>"－"</f>
        <v>－</v>
      </c>
      <c r="Y25" s="23"/>
      <c r="Z25" s="26" t="n">
        <f>3299</f>
        <v>3299.0</v>
      </c>
      <c r="AA25" s="24"/>
      <c r="AB25" s="26" t="n">
        <f>4811</f>
        <v>4811.0</v>
      </c>
      <c r="AC25" s="25"/>
      <c r="AD25" s="26" t="n">
        <f>8110</f>
        <v>8110.0</v>
      </c>
    </row>
    <row r="26">
      <c r="A26" s="21" t="s">
        <v>46</v>
      </c>
      <c r="B26" s="22" t="s">
        <v>27</v>
      </c>
      <c r="C26" s="22" t="s">
        <v>28</v>
      </c>
      <c r="D26" s="23"/>
      <c r="E26" s="26" t="n">
        <f>406</f>
        <v>406.0</v>
      </c>
      <c r="F26" s="24"/>
      <c r="G26" s="26" t="n">
        <f>611</f>
        <v>611.0</v>
      </c>
      <c r="H26" s="25"/>
      <c r="I26" s="26" t="n">
        <f>1017</f>
        <v>1017.0</v>
      </c>
      <c r="J26" s="23"/>
      <c r="K26" s="26" t="n">
        <f>38400000</f>
        <v>3.84E7</v>
      </c>
      <c r="L26" s="24"/>
      <c r="M26" s="26" t="n">
        <f>33150000</f>
        <v>3.315E7</v>
      </c>
      <c r="N26" s="25"/>
      <c r="O26" s="26" t="n">
        <f>71550000</f>
        <v>7.155E7</v>
      </c>
      <c r="P26" s="27" t="str">
        <f>"－"</f>
        <v>－</v>
      </c>
      <c r="Q26" s="28" t="str">
        <f>"－"</f>
        <v>－</v>
      </c>
      <c r="R26" s="29" t="str">
        <f>"－"</f>
        <v>－</v>
      </c>
      <c r="S26" s="23"/>
      <c r="T26" s="26" t="str">
        <f>"－"</f>
        <v>－</v>
      </c>
      <c r="U26" s="24"/>
      <c r="V26" s="26" t="str">
        <f>"－"</f>
        <v>－</v>
      </c>
      <c r="W26" s="25"/>
      <c r="X26" s="26" t="str">
        <f>"－"</f>
        <v>－</v>
      </c>
      <c r="Y26" s="23"/>
      <c r="Z26" s="26" t="n">
        <f>3565</f>
        <v>3565.0</v>
      </c>
      <c r="AA26" s="24"/>
      <c r="AB26" s="26" t="n">
        <f>4926</f>
        <v>4926.0</v>
      </c>
      <c r="AC26" s="25"/>
      <c r="AD26" s="26" t="n">
        <f>8491</f>
        <v>8491.0</v>
      </c>
    </row>
    <row r="27">
      <c r="A27" s="21" t="s">
        <v>47</v>
      </c>
      <c r="B27" s="22" t="s">
        <v>27</v>
      </c>
      <c r="C27" s="22" t="s">
        <v>28</v>
      </c>
      <c r="D27" s="23"/>
      <c r="E27" s="26" t="n">
        <f>480</f>
        <v>480.0</v>
      </c>
      <c r="F27" s="24" t="s">
        <v>29</v>
      </c>
      <c r="G27" s="26" t="n">
        <f>35</f>
        <v>35.0</v>
      </c>
      <c r="H27" s="25" t="s">
        <v>29</v>
      </c>
      <c r="I27" s="26" t="n">
        <f>515</f>
        <v>515.0</v>
      </c>
      <c r="J27" s="23"/>
      <c r="K27" s="26" t="n">
        <f>20540000</f>
        <v>2.054E7</v>
      </c>
      <c r="L27" s="24" t="s">
        <v>29</v>
      </c>
      <c r="M27" s="26" t="n">
        <f>3950000</f>
        <v>3950000.0</v>
      </c>
      <c r="N27" s="25" t="s">
        <v>29</v>
      </c>
      <c r="O27" s="26" t="n">
        <f>24490000</f>
        <v>2.449E7</v>
      </c>
      <c r="P27" s="27" t="str">
        <f>"－"</f>
        <v>－</v>
      </c>
      <c r="Q27" s="28" t="str">
        <f>"－"</f>
        <v>－</v>
      </c>
      <c r="R27" s="29" t="str">
        <f>"－"</f>
        <v>－</v>
      </c>
      <c r="S27" s="23"/>
      <c r="T27" s="26" t="str">
        <f>"－"</f>
        <v>－</v>
      </c>
      <c r="U27" s="24"/>
      <c r="V27" s="26" t="n">
        <f>10</f>
        <v>10.0</v>
      </c>
      <c r="W27" s="25"/>
      <c r="X27" s="26" t="n">
        <f>10</f>
        <v>10.0</v>
      </c>
      <c r="Y27" s="23"/>
      <c r="Z27" s="26" t="n">
        <f>3528</f>
        <v>3528.0</v>
      </c>
      <c r="AA27" s="24"/>
      <c r="AB27" s="26" t="n">
        <f>4961</f>
        <v>4961.0</v>
      </c>
      <c r="AC27" s="25"/>
      <c r="AD27" s="26" t="n">
        <f>8489</f>
        <v>8489.0</v>
      </c>
    </row>
    <row r="28">
      <c r="A28" s="21" t="s">
        <v>48</v>
      </c>
      <c r="B28" s="22" t="s">
        <v>27</v>
      </c>
      <c r="C28" s="22" t="s">
        <v>28</v>
      </c>
      <c r="D28" s="23"/>
      <c r="E28" s="26"/>
      <c r="F28" s="24"/>
      <c r="G28" s="26"/>
      <c r="H28" s="25"/>
      <c r="I28" s="26"/>
      <c r="J28" s="23"/>
      <c r="K28" s="26"/>
      <c r="L28" s="24"/>
      <c r="M28" s="26"/>
      <c r="N28" s="25"/>
      <c r="O28" s="26"/>
      <c r="P28" s="27"/>
      <c r="Q28" s="28"/>
      <c r="R28" s="29"/>
      <c r="S28" s="23"/>
      <c r="T28" s="26"/>
      <c r="U28" s="24"/>
      <c r="V28" s="26"/>
      <c r="W28" s="25"/>
      <c r="X28" s="26"/>
      <c r="Y28" s="23"/>
      <c r="Z28" s="26"/>
      <c r="AA28" s="24"/>
      <c r="AB28" s="26"/>
      <c r="AC28" s="25"/>
      <c r="AD28" s="26"/>
    </row>
    <row r="29">
      <c r="A29" s="21" t="s">
        <v>49</v>
      </c>
      <c r="B29" s="22" t="s">
        <v>27</v>
      </c>
      <c r="C29" s="22" t="s">
        <v>28</v>
      </c>
      <c r="D29" s="23"/>
      <c r="E29" s="26"/>
      <c r="F29" s="24"/>
      <c r="G29" s="26"/>
      <c r="H29" s="25"/>
      <c r="I29" s="26"/>
      <c r="J29" s="23"/>
      <c r="K29" s="26"/>
      <c r="L29" s="24"/>
      <c r="M29" s="26"/>
      <c r="N29" s="25"/>
      <c r="O29" s="26"/>
      <c r="P29" s="27"/>
      <c r="Q29" s="28"/>
      <c r="R29" s="29"/>
      <c r="S29" s="23"/>
      <c r="T29" s="26"/>
      <c r="U29" s="24"/>
      <c r="V29" s="26"/>
      <c r="W29" s="25"/>
      <c r="X29" s="26"/>
      <c r="Y29" s="23"/>
      <c r="Z29" s="26"/>
      <c r="AA29" s="24"/>
      <c r="AB29" s="26"/>
      <c r="AC29" s="25"/>
      <c r="AD29" s="26"/>
    </row>
    <row r="30">
      <c r="A30" s="21" t="s">
        <v>50</v>
      </c>
      <c r="B30" s="22" t="s">
        <v>27</v>
      </c>
      <c r="C30" s="22" t="s">
        <v>28</v>
      </c>
      <c r="D30" s="23"/>
      <c r="E30" s="26"/>
      <c r="F30" s="24"/>
      <c r="G30" s="26"/>
      <c r="H30" s="25"/>
      <c r="I30" s="26"/>
      <c r="J30" s="23"/>
      <c r="K30" s="26"/>
      <c r="L30" s="24"/>
      <c r="M30" s="26"/>
      <c r="N30" s="25"/>
      <c r="O30" s="26"/>
      <c r="P30" s="27"/>
      <c r="Q30" s="28"/>
      <c r="R30" s="29"/>
      <c r="S30" s="23"/>
      <c r="T30" s="26"/>
      <c r="U30" s="24"/>
      <c r="V30" s="26"/>
      <c r="W30" s="25"/>
      <c r="X30" s="26"/>
      <c r="Y30" s="23"/>
      <c r="Z30" s="26"/>
      <c r="AA30" s="24"/>
      <c r="AB30" s="26"/>
      <c r="AC30" s="25"/>
      <c r="AD30" s="26"/>
    </row>
    <row r="31">
      <c r="A31" s="21" t="s">
        <v>51</v>
      </c>
      <c r="B31" s="22" t="s">
        <v>27</v>
      </c>
      <c r="C31" s="22" t="s">
        <v>28</v>
      </c>
      <c r="D31" s="23"/>
      <c r="E31" s="26"/>
      <c r="F31" s="24"/>
      <c r="G31" s="26"/>
      <c r="H31" s="25"/>
      <c r="I31" s="26"/>
      <c r="J31" s="23"/>
      <c r="K31" s="26"/>
      <c r="L31" s="24"/>
      <c r="M31" s="26"/>
      <c r="N31" s="25"/>
      <c r="O31" s="26"/>
      <c r="P31" s="27"/>
      <c r="Q31" s="28"/>
      <c r="R31" s="29"/>
      <c r="S31" s="23"/>
      <c r="T31" s="26"/>
      <c r="U31" s="24"/>
      <c r="V31" s="26"/>
      <c r="W31" s="25"/>
      <c r="X31" s="26"/>
      <c r="Y31" s="23"/>
      <c r="Z31" s="26"/>
      <c r="AA31" s="24"/>
      <c r="AB31" s="26"/>
      <c r="AC31" s="25"/>
      <c r="AD31" s="26"/>
    </row>
    <row r="32">
      <c r="A32" s="21" t="s">
        <v>52</v>
      </c>
      <c r="B32" s="22" t="s">
        <v>27</v>
      </c>
      <c r="C32" s="22" t="s">
        <v>28</v>
      </c>
      <c r="D32" s="23"/>
      <c r="E32" s="26" t="n">
        <f>617</f>
        <v>617.0</v>
      </c>
      <c r="F32" s="24"/>
      <c r="G32" s="26" t="n">
        <f>413</f>
        <v>413.0</v>
      </c>
      <c r="H32" s="25"/>
      <c r="I32" s="26" t="n">
        <f>1030</f>
        <v>1030.0</v>
      </c>
      <c r="J32" s="23"/>
      <c r="K32" s="26" t="n">
        <f>27840000</f>
        <v>2.784E7</v>
      </c>
      <c r="L32" s="24"/>
      <c r="M32" s="26" t="n">
        <f>27970000</f>
        <v>2.797E7</v>
      </c>
      <c r="N32" s="25"/>
      <c r="O32" s="26" t="n">
        <f>55810000</f>
        <v>5.581E7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n">
        <f>10</f>
        <v>10.0</v>
      </c>
      <c r="W32" s="25"/>
      <c r="X32" s="26" t="n">
        <f>10</f>
        <v>10.0</v>
      </c>
      <c r="Y32" s="23"/>
      <c r="Z32" s="26" t="n">
        <f>3771</f>
        <v>3771.0</v>
      </c>
      <c r="AA32" s="24"/>
      <c r="AB32" s="26" t="n">
        <f>4996</f>
        <v>4996.0</v>
      </c>
      <c r="AC32" s="25"/>
      <c r="AD32" s="26" t="n">
        <f>8767</f>
        <v>8767.0</v>
      </c>
    </row>
    <row r="33">
      <c r="A33" s="21" t="s">
        <v>53</v>
      </c>
      <c r="B33" s="22" t="s">
        <v>27</v>
      </c>
      <c r="C33" s="22" t="s">
        <v>28</v>
      </c>
      <c r="D33" s="23"/>
      <c r="E33" s="26" t="n">
        <f>420</f>
        <v>420.0</v>
      </c>
      <c r="F33" s="24"/>
      <c r="G33" s="26" t="n">
        <f>149</f>
        <v>149.0</v>
      </c>
      <c r="H33" s="25"/>
      <c r="I33" s="26" t="n">
        <f>569</f>
        <v>569.0</v>
      </c>
      <c r="J33" s="23"/>
      <c r="K33" s="26" t="n">
        <f>25760000</f>
        <v>2.576E7</v>
      </c>
      <c r="L33" s="24"/>
      <c r="M33" s="26" t="n">
        <f>13750000</f>
        <v>1.375E7</v>
      </c>
      <c r="N33" s="25"/>
      <c r="O33" s="26" t="n">
        <f>39510000</f>
        <v>3.951E7</v>
      </c>
      <c r="P33" s="27" t="str">
        <f>"－"</f>
        <v>－</v>
      </c>
      <c r="Q33" s="28" t="str">
        <f>"－"</f>
        <v>－</v>
      </c>
      <c r="R33" s="29" t="str">
        <f>"－"</f>
        <v>－</v>
      </c>
      <c r="S33" s="23"/>
      <c r="T33" s="26" t="str">
        <f>"－"</f>
        <v>－</v>
      </c>
      <c r="U33" s="24"/>
      <c r="V33" s="26" t="n">
        <f>50</f>
        <v>50.0</v>
      </c>
      <c r="W33" s="25"/>
      <c r="X33" s="26" t="n">
        <f>50</f>
        <v>50.0</v>
      </c>
      <c r="Y33" s="23"/>
      <c r="Z33" s="26" t="n">
        <f>3839</f>
        <v>3839.0</v>
      </c>
      <c r="AA33" s="24" t="s">
        <v>36</v>
      </c>
      <c r="AB33" s="26" t="n">
        <f>5011</f>
        <v>5011.0</v>
      </c>
      <c r="AC33" s="25"/>
      <c r="AD33" s="26" t="n">
        <f>8850</f>
        <v>8850.0</v>
      </c>
    </row>
    <row r="34">
      <c r="A34" s="21" t="s">
        <v>54</v>
      </c>
      <c r="B34" s="22" t="s">
        <v>27</v>
      </c>
      <c r="C34" s="22" t="s">
        <v>28</v>
      </c>
      <c r="D34" s="23" t="s">
        <v>29</v>
      </c>
      <c r="E34" s="26" t="n">
        <f>161</f>
        <v>161.0</v>
      </c>
      <c r="F34" s="24"/>
      <c r="G34" s="26" t="n">
        <f>618</f>
        <v>618.0</v>
      </c>
      <c r="H34" s="25"/>
      <c r="I34" s="26" t="n">
        <f>779</f>
        <v>779.0</v>
      </c>
      <c r="J34" s="23" t="s">
        <v>29</v>
      </c>
      <c r="K34" s="26" t="n">
        <f>13610000</f>
        <v>1.361E7</v>
      </c>
      <c r="L34" s="24"/>
      <c r="M34" s="26" t="n">
        <f>35120000</f>
        <v>3.512E7</v>
      </c>
      <c r="N34" s="25"/>
      <c r="O34" s="26" t="n">
        <f>48730000</f>
        <v>4.873E7</v>
      </c>
      <c r="P34" s="27" t="str">
        <f>"－"</f>
        <v>－</v>
      </c>
      <c r="Q34" s="28" t="str">
        <f>"－"</f>
        <v>－</v>
      </c>
      <c r="R34" s="29" t="str">
        <f>"－"</f>
        <v>－</v>
      </c>
      <c r="S34" s="23"/>
      <c r="T34" s="26" t="str">
        <f>"－"</f>
        <v>－</v>
      </c>
      <c r="U34" s="24"/>
      <c r="V34" s="26" t="str">
        <f>"－"</f>
        <v>－</v>
      </c>
      <c r="W34" s="25"/>
      <c r="X34" s="26" t="str">
        <f>"－"</f>
        <v>－</v>
      </c>
      <c r="Y34" s="23"/>
      <c r="Z34" s="26" t="n">
        <f>3961</f>
        <v>3961.0</v>
      </c>
      <c r="AA34" s="24"/>
      <c r="AB34" s="26" t="n">
        <f>4746</f>
        <v>4746.0</v>
      </c>
      <c r="AC34" s="25"/>
      <c r="AD34" s="26" t="n">
        <f>8707</f>
        <v>8707.0</v>
      </c>
    </row>
    <row r="35">
      <c r="A35" s="21" t="s">
        <v>55</v>
      </c>
      <c r="B35" s="22" t="s">
        <v>27</v>
      </c>
      <c r="C35" s="22" t="s">
        <v>28</v>
      </c>
      <c r="D35" s="23"/>
      <c r="E35" s="26"/>
      <c r="F35" s="24"/>
      <c r="G35" s="26"/>
      <c r="H35" s="25"/>
      <c r="I35" s="26"/>
      <c r="J35" s="23"/>
      <c r="K35" s="26"/>
      <c r="L35" s="24"/>
      <c r="M35" s="26"/>
      <c r="N35" s="25"/>
      <c r="O35" s="26"/>
      <c r="P35" s="27"/>
      <c r="Q35" s="28"/>
      <c r="R35" s="29"/>
      <c r="S35" s="23"/>
      <c r="T35" s="26"/>
      <c r="U35" s="24"/>
      <c r="V35" s="26"/>
      <c r="W35" s="25"/>
      <c r="X35" s="26"/>
      <c r="Y35" s="23"/>
      <c r="Z35" s="26"/>
      <c r="AA35" s="24"/>
      <c r="AB35" s="26"/>
      <c r="AC35" s="25"/>
      <c r="AD35" s="26"/>
    </row>
    <row r="36">
      <c r="A36" s="21" t="s">
        <v>56</v>
      </c>
      <c r="B36" s="22" t="s">
        <v>27</v>
      </c>
      <c r="C36" s="22" t="s">
        <v>28</v>
      </c>
      <c r="D36" s="23"/>
      <c r="E36" s="26"/>
      <c r="F36" s="24"/>
      <c r="G36" s="26"/>
      <c r="H36" s="25"/>
      <c r="I36" s="26"/>
      <c r="J36" s="23"/>
      <c r="K36" s="26"/>
      <c r="L36" s="24"/>
      <c r="M36" s="26"/>
      <c r="N36" s="25"/>
      <c r="O36" s="26"/>
      <c r="P36" s="27"/>
      <c r="Q36" s="28"/>
      <c r="R36" s="29"/>
      <c r="S36" s="23"/>
      <c r="T36" s="26"/>
      <c r="U36" s="24"/>
      <c r="V36" s="26"/>
      <c r="W36" s="25"/>
      <c r="X36" s="26"/>
      <c r="Y36" s="23"/>
      <c r="Z36" s="26"/>
      <c r="AA36" s="24"/>
      <c r="AB36" s="26"/>
      <c r="AC36" s="25"/>
      <c r="AD36" s="26"/>
    </row>
    <row r="37">
      <c r="A37" s="21" t="s">
        <v>57</v>
      </c>
      <c r="B37" s="22" t="s">
        <v>27</v>
      </c>
      <c r="C37" s="22" t="s">
        <v>28</v>
      </c>
      <c r="D37" s="23"/>
      <c r="E37" s="26" t="n">
        <f>324</f>
        <v>324.0</v>
      </c>
      <c r="F37" s="24"/>
      <c r="G37" s="26" t="n">
        <f>462</f>
        <v>462.0</v>
      </c>
      <c r="H37" s="25"/>
      <c r="I37" s="26" t="n">
        <f>786</f>
        <v>786.0</v>
      </c>
      <c r="J37" s="23"/>
      <c r="K37" s="26" t="n">
        <f>19570000</f>
        <v>1.957E7</v>
      </c>
      <c r="L37" s="24"/>
      <c r="M37" s="26" t="n">
        <f>78030000</f>
        <v>7.803E7</v>
      </c>
      <c r="N37" s="25"/>
      <c r="O37" s="26" t="n">
        <f>97600000</f>
        <v>9.76E7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 t="s">
        <v>36</v>
      </c>
      <c r="Z37" s="26" t="n">
        <f>4156</f>
        <v>4156.0</v>
      </c>
      <c r="AA37" s="24"/>
      <c r="AB37" s="26" t="n">
        <f>4714</f>
        <v>4714.0</v>
      </c>
      <c r="AC37" s="25" t="s">
        <v>36</v>
      </c>
      <c r="AD37" s="26" t="n">
        <f>8870</f>
        <v>8870.0</v>
      </c>
    </row>
    <row r="38">
      <c r="A38" s="21" t="s">
        <v>58</v>
      </c>
      <c r="B38" s="22" t="s">
        <v>27</v>
      </c>
      <c r="C38" s="22" t="s">
        <v>28</v>
      </c>
      <c r="D38" s="23"/>
      <c r="E38" s="26" t="n">
        <f>359</f>
        <v>359.0</v>
      </c>
      <c r="F38" s="24"/>
      <c r="G38" s="26" t="n">
        <f>240</f>
        <v>240.0</v>
      </c>
      <c r="H38" s="25"/>
      <c r="I38" s="26" t="n">
        <f>599</f>
        <v>599.0</v>
      </c>
      <c r="J38" s="23"/>
      <c r="K38" s="26" t="n">
        <f>18040000</f>
        <v>1.804E7</v>
      </c>
      <c r="L38" s="24"/>
      <c r="M38" s="26" t="n">
        <f>33500000</f>
        <v>3.35E7</v>
      </c>
      <c r="N38" s="25"/>
      <c r="O38" s="26" t="n">
        <f>51540000</f>
        <v>5.154E7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3"/>
      <c r="T38" s="26" t="str">
        <f>"－"</f>
        <v>－</v>
      </c>
      <c r="U38" s="24"/>
      <c r="V38" s="26" t="n">
        <f>50</f>
        <v>50.0</v>
      </c>
      <c r="W38" s="25"/>
      <c r="X38" s="26" t="n">
        <f>50</f>
        <v>50.0</v>
      </c>
      <c r="Y38" s="23"/>
      <c r="Z38" s="26" t="n">
        <f>4062</f>
        <v>4062.0</v>
      </c>
      <c r="AA38" s="24"/>
      <c r="AB38" s="26" t="n">
        <f>4646</f>
        <v>4646.0</v>
      </c>
      <c r="AC38" s="25"/>
      <c r="AD38" s="26" t="n">
        <f>8708</f>
        <v>8708.0</v>
      </c>
    </row>
    <row r="39">
      <c r="A39" s="21" t="s">
        <v>59</v>
      </c>
      <c r="B39" s="22" t="s">
        <v>27</v>
      </c>
      <c r="C39" s="22" t="s">
        <v>28</v>
      </c>
      <c r="D39" s="23" t="s">
        <v>36</v>
      </c>
      <c r="E39" s="26" t="n">
        <f>1220</f>
        <v>1220.0</v>
      </c>
      <c r="F39" s="24" t="s">
        <v>36</v>
      </c>
      <c r="G39" s="26" t="n">
        <f>1146</f>
        <v>1146.0</v>
      </c>
      <c r="H39" s="25" t="s">
        <v>36</v>
      </c>
      <c r="I39" s="26" t="n">
        <f>2366</f>
        <v>2366.0</v>
      </c>
      <c r="J39" s="23"/>
      <c r="K39" s="26" t="n">
        <f>71870000</f>
        <v>7.187E7</v>
      </c>
      <c r="L39" s="24" t="s">
        <v>36</v>
      </c>
      <c r="M39" s="26" t="n">
        <f>97870000</f>
        <v>9.787E7</v>
      </c>
      <c r="N39" s="25" t="s">
        <v>36</v>
      </c>
      <c r="O39" s="26" t="n">
        <f>169740000</f>
        <v>1.6974E8</v>
      </c>
      <c r="P39" s="27" t="str">
        <f>"－"</f>
        <v>－</v>
      </c>
      <c r="Q39" s="28" t="n">
        <f>1683</f>
        <v>1683.0</v>
      </c>
      <c r="R39" s="29" t="n">
        <f>1683</f>
        <v>1683.0</v>
      </c>
      <c r="S39" s="23" t="s">
        <v>36</v>
      </c>
      <c r="T39" s="26" t="n">
        <f>452</f>
        <v>452.0</v>
      </c>
      <c r="U39" s="24" t="s">
        <v>36</v>
      </c>
      <c r="V39" s="26" t="n">
        <f>602</f>
        <v>602.0</v>
      </c>
      <c r="W39" s="25" t="s">
        <v>36</v>
      </c>
      <c r="X39" s="26" t="n">
        <f>1054</f>
        <v>1054.0</v>
      </c>
      <c r="Y39" s="23"/>
      <c r="Z39" s="26" t="n">
        <f>1207</f>
        <v>1207.0</v>
      </c>
      <c r="AA39" s="24" t="s">
        <v>29</v>
      </c>
      <c r="AB39" s="26" t="n">
        <f>636</f>
        <v>636.0</v>
      </c>
      <c r="AC39" s="25" t="s">
        <v>29</v>
      </c>
      <c r="AD39" s="26" t="n">
        <f>1843</f>
        <v>1843.0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headerFooter>
    <oddFooter>&amp;C&amp;P / &amp;N&amp;RCopyright (c) Osaka Exchange, Inc. All Rights Reserved.</oddFooter>
  </headerFooter>
</worksheet>
</file>