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3" r:id="rId1" sheetId="1"/>
  </sheets>
  <definedNames>
    <definedName localSheetId="0" name="_xlnm.Print_Titles">BO_DM0033!$4:$9</definedName>
  </definedNames>
  <calcPr calcId="145621"/>
</workbook>
</file>

<file path=xl/sharedStrings.xml><?xml version="1.0" encoding="utf-8"?>
<sst xmlns="http://schemas.openxmlformats.org/spreadsheetml/2006/main" count="170" uniqueCount="60">
  <si>
    <t>国 債 先 物 オ プ シ ョ ン 取 引 取 引 状 況（日別）</t>
    <rPh eb="1" sb="0">
      <t>クニ</t>
    </rPh>
    <rPh eb="3" sb="2">
      <t>サイ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</si>
  <si>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Options on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</si>
  <si>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</si>
  <si>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</si>
  <si>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</si>
  <si>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</si>
  <si>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</si>
  <si>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</si>
  <si>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</si>
  <si>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</si>
  <si>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</si>
  <si>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</si>
  <si>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</si>
  <si>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</si>
  <si>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</si>
  <si>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</si>
  <si>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</si>
  <si>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</si>
  <si>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</si>
  <si>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</si>
  <si>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</si>
  <si>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</si>
  <si>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</si>
  <si>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</si>
  <si>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</si>
  <si>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</si>
  <si>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11.1</t>
  </si>
  <si>
    <t>長期国債先物オプション</t>
  </si>
  <si>
    <t>Options on 10-year JGB Futures</t>
  </si>
  <si>
    <t>2</t>
  </si>
  <si>
    <t>●</t>
  </si>
  <si>
    <t>3</t>
  </si>
  <si>
    <t>4</t>
  </si>
  <si>
    <t>5</t>
  </si>
  <si>
    <t>◎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</si>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</sst>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39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5" t="s">
        <v>4</v>
      </c>
      <c r="B5" s="45" t="s">
        <v>5</v>
      </c>
      <c r="C5" s="32" t="s">
        <v>6</v>
      </c>
      <c r="D5" s="32" t="s">
        <v>7</v>
      </c>
      <c r="E5" s="33"/>
      <c r="F5" s="33" t="s">
        <v>8</v>
      </c>
      <c r="G5" s="33"/>
      <c r="H5" s="33" t="s">
        <v>8</v>
      </c>
      <c r="I5" s="34"/>
      <c r="J5" s="32" t="s">
        <v>9</v>
      </c>
      <c r="K5" s="33"/>
      <c r="L5" s="33" t="s">
        <v>8</v>
      </c>
      <c r="M5" s="33"/>
      <c r="N5" s="33" t="s">
        <v>8</v>
      </c>
      <c r="O5" s="34"/>
      <c r="P5" s="33" t="s">
        <v>10</v>
      </c>
      <c r="Q5" s="33"/>
      <c r="R5" s="34"/>
      <c r="S5" s="32" t="s">
        <v>11</v>
      </c>
      <c r="T5" s="33"/>
      <c r="U5" s="33" t="s">
        <v>8</v>
      </c>
      <c r="V5" s="33"/>
      <c r="W5" s="33" t="s">
        <v>8</v>
      </c>
      <c r="X5" s="34"/>
      <c r="Y5" s="32" t="s">
        <v>12</v>
      </c>
      <c r="Z5" s="33"/>
      <c r="AA5" s="33" t="s">
        <v>8</v>
      </c>
      <c r="AB5" s="33"/>
      <c r="AC5" s="33" t="s">
        <v>8</v>
      </c>
      <c r="AD5" s="34"/>
    </row>
    <row customFormat="1" customHeight="1" ht="17.100000000000001" r="6" s="3" spans="1:30">
      <c r="A6" s="40"/>
      <c r="B6" s="40"/>
      <c r="C6" s="46"/>
      <c r="D6" s="35" t="s">
        <v>13</v>
      </c>
      <c r="E6" s="36"/>
      <c r="F6" s="37" t="s">
        <v>14</v>
      </c>
      <c r="G6" s="38"/>
      <c r="H6" s="36" t="s">
        <v>15</v>
      </c>
      <c r="I6" s="39"/>
      <c r="J6" s="35" t="s">
        <v>13</v>
      </c>
      <c r="K6" s="36"/>
      <c r="L6" s="37" t="s">
        <v>14</v>
      </c>
      <c r="M6" s="38"/>
      <c r="N6" s="36" t="s">
        <v>15</v>
      </c>
      <c r="O6" s="39"/>
      <c r="P6" s="12" t="s">
        <v>13</v>
      </c>
      <c r="Q6" s="13" t="s">
        <v>14</v>
      </c>
      <c r="R6" s="14" t="s">
        <v>16</v>
      </c>
      <c r="S6" s="35" t="s">
        <v>13</v>
      </c>
      <c r="T6" s="36"/>
      <c r="U6" s="37" t="s">
        <v>14</v>
      </c>
      <c r="V6" s="38"/>
      <c r="W6" s="36" t="s">
        <v>15</v>
      </c>
      <c r="X6" s="39"/>
      <c r="Y6" s="35" t="s">
        <v>13</v>
      </c>
      <c r="Z6" s="36"/>
      <c r="AA6" s="37" t="s">
        <v>14</v>
      </c>
      <c r="AB6" s="38"/>
      <c r="AC6" s="36" t="s">
        <v>15</v>
      </c>
      <c r="AD6" s="39"/>
    </row>
    <row customFormat="1" customHeight="1" ht="1.5" r="7" s="3" spans="1:30">
      <c r="A7" s="15"/>
      <c r="B7" s="40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40" t="s">
        <v>17</v>
      </c>
      <c r="B8" s="40"/>
      <c r="C8" s="46"/>
      <c r="D8" s="42" t="s">
        <v>18</v>
      </c>
      <c r="E8" s="43"/>
      <c r="F8" s="43"/>
      <c r="G8" s="43"/>
      <c r="H8" s="43"/>
      <c r="I8" s="44"/>
      <c r="J8" s="42" t="s">
        <v>19</v>
      </c>
      <c r="K8" s="43"/>
      <c r="L8" s="43"/>
      <c r="M8" s="43"/>
      <c r="N8" s="43"/>
      <c r="O8" s="44"/>
      <c r="P8" s="43" t="s">
        <v>20</v>
      </c>
      <c r="Q8" s="43"/>
      <c r="R8" s="44"/>
      <c r="S8" s="42" t="s">
        <v>21</v>
      </c>
      <c r="T8" s="43"/>
      <c r="U8" s="43"/>
      <c r="V8" s="43"/>
      <c r="W8" s="43"/>
      <c r="X8" s="44"/>
      <c r="Y8" s="42" t="s">
        <v>22</v>
      </c>
      <c r="Z8" s="43"/>
      <c r="AA8" s="43"/>
      <c r="AB8" s="43"/>
      <c r="AC8" s="43"/>
      <c r="AD8" s="44"/>
    </row>
    <row customFormat="1" customHeight="1" ht="17.100000000000001" r="9" s="3" spans="1:30">
      <c r="A9" s="41"/>
      <c r="B9" s="41"/>
      <c r="C9" s="30"/>
      <c r="D9" s="30" t="s">
        <v>23</v>
      </c>
      <c r="E9" s="31"/>
      <c r="F9" s="47" t="s">
        <v>24</v>
      </c>
      <c r="G9" s="48"/>
      <c r="H9" s="31" t="s">
        <v>25</v>
      </c>
      <c r="I9" s="49"/>
      <c r="J9" s="30" t="s">
        <v>23</v>
      </c>
      <c r="K9" s="31"/>
      <c r="L9" s="47" t="s">
        <v>24</v>
      </c>
      <c r="M9" s="48"/>
      <c r="N9" s="31" t="s">
        <v>25</v>
      </c>
      <c r="O9" s="49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47" t="s">
        <v>24</v>
      </c>
      <c r="V9" s="48"/>
      <c r="W9" s="31" t="s">
        <v>25</v>
      </c>
      <c r="X9" s="49"/>
      <c r="Y9" s="30" t="s">
        <v>23</v>
      </c>
      <c r="Z9" s="31"/>
      <c r="AA9" s="47" t="s">
        <v>24</v>
      </c>
      <c r="AB9" s="48"/>
      <c r="AC9" s="31" t="s">
        <v>25</v>
      </c>
      <c r="AD9" s="49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/>
      <c r="F10" s="24"/>
      <c r="G10" s="26"/>
      <c r="H10" s="25"/>
      <c r="I10" s="26"/>
      <c r="J10" s="23"/>
      <c r="K10" s="26"/>
      <c r="L10" s="24"/>
      <c r="M10" s="26"/>
      <c r="N10" s="25"/>
      <c r="O10" s="26"/>
      <c r="P10" s="27"/>
      <c r="Q10" s="28"/>
      <c r="R10" s="29"/>
      <c r="S10" s="23"/>
      <c r="T10" s="26"/>
      <c r="U10" s="24"/>
      <c r="V10" s="26"/>
      <c r="W10" s="25"/>
      <c r="X10" s="26"/>
      <c r="Y10" s="23"/>
      <c r="Z10" s="26"/>
      <c r="AA10" s="24"/>
      <c r="AB10" s="26"/>
      <c r="AC10" s="25"/>
      <c r="AD10" s="26"/>
    </row>
    <row r="11">
      <c r="A11" s="21" t="s">
        <v>29</v>
      </c>
      <c r="B11" s="22" t="s">
        <v>27</v>
      </c>
      <c r="C11" s="22" t="s">
        <v>28</v>
      </c>
      <c r="D11" s="23"/>
      <c r="E11" s="26" t="n">
        <f>671</f>
        <v>671.0</v>
      </c>
      <c r="F11" s="24"/>
      <c r="G11" s="26" t="n">
        <f>518</f>
        <v>518.0</v>
      </c>
      <c r="H11" s="25"/>
      <c r="I11" s="26" t="n">
        <f>1189</f>
        <v>1189.0</v>
      </c>
      <c r="J11" s="23"/>
      <c r="K11" s="26" t="n">
        <f>129100000</f>
        <v>1.291E8</v>
      </c>
      <c r="L11" s="24"/>
      <c r="M11" s="26" t="n">
        <f>42800000</f>
        <v>4.28E7</v>
      </c>
      <c r="N11" s="25"/>
      <c r="O11" s="26" t="n">
        <f>171900000</f>
        <v>1.719E8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/>
      <c r="T11" s="26" t="n">
        <f>12</f>
        <v>12.0</v>
      </c>
      <c r="U11" s="24" t="s">
        <v>30</v>
      </c>
      <c r="V11" s="26" t="str">
        <f>"－"</f>
        <v>－</v>
      </c>
      <c r="W11" s="25"/>
      <c r="X11" s="26" t="n">
        <f>12</f>
        <v>12.0</v>
      </c>
      <c r="Y11" s="23"/>
      <c r="Z11" s="26" t="n">
        <f>3391</f>
        <v>3391.0</v>
      </c>
      <c r="AA11" s="24"/>
      <c r="AB11" s="26" t="n">
        <f>1858</f>
        <v>1858.0</v>
      </c>
      <c r="AC11" s="25"/>
      <c r="AD11" s="26" t="n">
        <f>5249</f>
        <v>5249.0</v>
      </c>
    </row>
    <row r="12">
      <c r="A12" s="21" t="s">
        <v>31</v>
      </c>
      <c r="B12" s="22" t="s">
        <v>27</v>
      </c>
      <c r="C12" s="22" t="s">
        <v>28</v>
      </c>
      <c r="D12" s="23"/>
      <c r="E12" s="26"/>
      <c r="F12" s="24"/>
      <c r="G12" s="26"/>
      <c r="H12" s="25"/>
      <c r="I12" s="26"/>
      <c r="J12" s="23"/>
      <c r="K12" s="26"/>
      <c r="L12" s="24"/>
      <c r="M12" s="26"/>
      <c r="N12" s="25"/>
      <c r="O12" s="26"/>
      <c r="P12" s="27"/>
      <c r="Q12" s="28"/>
      <c r="R12" s="29"/>
      <c r="S12" s="23"/>
      <c r="T12" s="26"/>
      <c r="U12" s="24"/>
      <c r="V12" s="26"/>
      <c r="W12" s="25"/>
      <c r="X12" s="26"/>
      <c r="Y12" s="23"/>
      <c r="Z12" s="26"/>
      <c r="AA12" s="24"/>
      <c r="AB12" s="26"/>
      <c r="AC12" s="25"/>
      <c r="AD12" s="26"/>
    </row>
    <row r="13">
      <c r="A13" s="21" t="s">
        <v>32</v>
      </c>
      <c r="B13" s="22" t="s">
        <v>27</v>
      </c>
      <c r="C13" s="22" t="s">
        <v>28</v>
      </c>
      <c r="D13" s="23"/>
      <c r="E13" s="26" t="n">
        <f>766</f>
        <v>766.0</v>
      </c>
      <c r="F13" s="24"/>
      <c r="G13" s="26" t="n">
        <f>240</f>
        <v>240.0</v>
      </c>
      <c r="H13" s="25"/>
      <c r="I13" s="26" t="n">
        <f>1006</f>
        <v>1006.0</v>
      </c>
      <c r="J13" s="23"/>
      <c r="K13" s="26" t="n">
        <f>84570000</f>
        <v>8.457E7</v>
      </c>
      <c r="L13" s="24"/>
      <c r="M13" s="26" t="n">
        <f>21140000</f>
        <v>2.114E7</v>
      </c>
      <c r="N13" s="25"/>
      <c r="O13" s="26" t="n">
        <f>105710000</f>
        <v>1.0571E8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/>
      <c r="T13" s="26" t="n">
        <f>150</f>
        <v>150.0</v>
      </c>
      <c r="U13" s="24"/>
      <c r="V13" s="26" t="str">
        <f>"－"</f>
        <v>－</v>
      </c>
      <c r="W13" s="25"/>
      <c r="X13" s="26" t="n">
        <f>150</f>
        <v>150.0</v>
      </c>
      <c r="Y13" s="23"/>
      <c r="Z13" s="26" t="n">
        <f>3741</f>
        <v>3741.0</v>
      </c>
      <c r="AA13" s="24"/>
      <c r="AB13" s="26" t="n">
        <f>2090</f>
        <v>2090.0</v>
      </c>
      <c r="AC13" s="25"/>
      <c r="AD13" s="26" t="n">
        <f>5831</f>
        <v>5831.0</v>
      </c>
    </row>
    <row r="14">
      <c r="A14" s="21" t="s">
        <v>33</v>
      </c>
      <c r="B14" s="22" t="s">
        <v>27</v>
      </c>
      <c r="C14" s="22" t="s">
        <v>28</v>
      </c>
      <c r="D14" s="23" t="s">
        <v>34</v>
      </c>
      <c r="E14" s="26" t="n">
        <f>1631</f>
        <v>1631.0</v>
      </c>
      <c r="F14" s="24" t="s">
        <v>34</v>
      </c>
      <c r="G14" s="26" t="n">
        <f>1339</f>
        <v>1339.0</v>
      </c>
      <c r="H14" s="25" t="s">
        <v>34</v>
      </c>
      <c r="I14" s="26" t="n">
        <f>2970</f>
        <v>2970.0</v>
      </c>
      <c r="J14" s="23" t="s">
        <v>34</v>
      </c>
      <c r="K14" s="26" t="n">
        <f>163135000</f>
        <v>1.63135E8</v>
      </c>
      <c r="L14" s="24" t="s">
        <v>34</v>
      </c>
      <c r="M14" s="26" t="n">
        <f>119900000</f>
        <v>1.199E8</v>
      </c>
      <c r="N14" s="25" t="s">
        <v>34</v>
      </c>
      <c r="O14" s="26" t="n">
        <f>283035000</f>
        <v>2.83035E8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3"/>
      <c r="T14" s="26" t="n">
        <f>100</f>
        <v>100.0</v>
      </c>
      <c r="U14" s="24"/>
      <c r="V14" s="26" t="n">
        <f>52</f>
        <v>52.0</v>
      </c>
      <c r="W14" s="25"/>
      <c r="X14" s="26" t="n">
        <f>152</f>
        <v>152.0</v>
      </c>
      <c r="Y14" s="23"/>
      <c r="Z14" s="26" t="n">
        <f>3982</f>
        <v>3982.0</v>
      </c>
      <c r="AA14" s="24"/>
      <c r="AB14" s="26" t="n">
        <f>2859</f>
        <v>2859.0</v>
      </c>
      <c r="AC14" s="25"/>
      <c r="AD14" s="26" t="n">
        <f>6841</f>
        <v>6841.0</v>
      </c>
    </row>
    <row r="15">
      <c r="A15" s="21" t="s">
        <v>35</v>
      </c>
      <c r="B15" s="22" t="s">
        <v>27</v>
      </c>
      <c r="C15" s="22" t="s">
        <v>28</v>
      </c>
      <c r="D15" s="23"/>
      <c r="E15" s="26" t="n">
        <f>838</f>
        <v>838.0</v>
      </c>
      <c r="F15" s="24"/>
      <c r="G15" s="26" t="n">
        <f>393</f>
        <v>393.0</v>
      </c>
      <c r="H15" s="25"/>
      <c r="I15" s="26" t="n">
        <f>1231</f>
        <v>1231.0</v>
      </c>
      <c r="J15" s="23"/>
      <c r="K15" s="26" t="n">
        <f>58600000</f>
        <v>5.86E7</v>
      </c>
      <c r="L15" s="24"/>
      <c r="M15" s="26" t="n">
        <f>28360000</f>
        <v>2.836E7</v>
      </c>
      <c r="N15" s="25"/>
      <c r="O15" s="26" t="n">
        <f>86960000</f>
        <v>8.696E7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n">
        <f>50</f>
        <v>50.0</v>
      </c>
      <c r="U15" s="24"/>
      <c r="V15" s="26" t="n">
        <f>100</f>
        <v>100.0</v>
      </c>
      <c r="W15" s="25"/>
      <c r="X15" s="26" t="n">
        <f>150</f>
        <v>150.0</v>
      </c>
      <c r="Y15" s="23"/>
      <c r="Z15" s="26" t="n">
        <f>4406</f>
        <v>4406.0</v>
      </c>
      <c r="AA15" s="24"/>
      <c r="AB15" s="26" t="n">
        <f>3015</f>
        <v>3015.0</v>
      </c>
      <c r="AC15" s="25"/>
      <c r="AD15" s="26" t="n">
        <f>7421</f>
        <v>7421.0</v>
      </c>
    </row>
    <row r="16">
      <c r="A16" s="21" t="s">
        <v>36</v>
      </c>
      <c r="B16" s="22" t="s">
        <v>27</v>
      </c>
      <c r="C16" s="22" t="s">
        <v>28</v>
      </c>
      <c r="D16" s="23"/>
      <c r="E16" s="26"/>
      <c r="F16" s="24"/>
      <c r="G16" s="26"/>
      <c r="H16" s="25"/>
      <c r="I16" s="26"/>
      <c r="J16" s="23"/>
      <c r="K16" s="26"/>
      <c r="L16" s="24"/>
      <c r="M16" s="26"/>
      <c r="N16" s="25"/>
      <c r="O16" s="26"/>
      <c r="P16" s="27"/>
      <c r="Q16" s="28"/>
      <c r="R16" s="29"/>
      <c r="S16" s="23"/>
      <c r="T16" s="26"/>
      <c r="U16" s="24"/>
      <c r="V16" s="26"/>
      <c r="W16" s="25"/>
      <c r="X16" s="26"/>
      <c r="Y16" s="23"/>
      <c r="Z16" s="26"/>
      <c r="AA16" s="24"/>
      <c r="AB16" s="26"/>
      <c r="AC16" s="25"/>
      <c r="AD16" s="26"/>
    </row>
    <row r="17">
      <c r="A17" s="21" t="s">
        <v>37</v>
      </c>
      <c r="B17" s="22" t="s">
        <v>27</v>
      </c>
      <c r="C17" s="22" t="s">
        <v>28</v>
      </c>
      <c r="D17" s="23"/>
      <c r="E17" s="26"/>
      <c r="F17" s="24"/>
      <c r="G17" s="26"/>
      <c r="H17" s="25"/>
      <c r="I17" s="26"/>
      <c r="J17" s="23"/>
      <c r="K17" s="26"/>
      <c r="L17" s="24"/>
      <c r="M17" s="26"/>
      <c r="N17" s="25"/>
      <c r="O17" s="26"/>
      <c r="P17" s="27"/>
      <c r="Q17" s="28"/>
      <c r="R17" s="29"/>
      <c r="S17" s="23"/>
      <c r="T17" s="26"/>
      <c r="U17" s="24"/>
      <c r="V17" s="26"/>
      <c r="W17" s="25"/>
      <c r="X17" s="26"/>
      <c r="Y17" s="23"/>
      <c r="Z17" s="26"/>
      <c r="AA17" s="24"/>
      <c r="AB17" s="26"/>
      <c r="AC17" s="25"/>
      <c r="AD17" s="26"/>
    </row>
    <row r="18">
      <c r="A18" s="21" t="s">
        <v>38</v>
      </c>
      <c r="B18" s="22" t="s">
        <v>27</v>
      </c>
      <c r="C18" s="22" t="s">
        <v>28</v>
      </c>
      <c r="D18" s="23"/>
      <c r="E18" s="26" t="n">
        <f>1195</f>
        <v>1195.0</v>
      </c>
      <c r="F18" s="24"/>
      <c r="G18" s="26" t="n">
        <f>1237</f>
        <v>1237.0</v>
      </c>
      <c r="H18" s="25"/>
      <c r="I18" s="26" t="n">
        <f>2432</f>
        <v>2432.0</v>
      </c>
      <c r="J18" s="23"/>
      <c r="K18" s="26" t="n">
        <f>119300000</f>
        <v>1.193E8</v>
      </c>
      <c r="L18" s="24"/>
      <c r="M18" s="26" t="n">
        <f>104785000</f>
        <v>1.04785E8</v>
      </c>
      <c r="N18" s="25"/>
      <c r="O18" s="26" t="n">
        <f>224085000</f>
        <v>2.24085E8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3"/>
      <c r="T18" s="26" t="n">
        <f>50</f>
        <v>50.0</v>
      </c>
      <c r="U18" s="24"/>
      <c r="V18" s="26" t="n">
        <f>135</f>
        <v>135.0</v>
      </c>
      <c r="W18" s="25"/>
      <c r="X18" s="26" t="n">
        <f>185</f>
        <v>185.0</v>
      </c>
      <c r="Y18" s="23"/>
      <c r="Z18" s="26" t="n">
        <f>4561</f>
        <v>4561.0</v>
      </c>
      <c r="AA18" s="24"/>
      <c r="AB18" s="26" t="n">
        <f>3268</f>
        <v>3268.0</v>
      </c>
      <c r="AC18" s="25"/>
      <c r="AD18" s="26" t="n">
        <f>7829</f>
        <v>7829.0</v>
      </c>
    </row>
    <row r="19">
      <c r="A19" s="21" t="s">
        <v>39</v>
      </c>
      <c r="B19" s="22" t="s">
        <v>27</v>
      </c>
      <c r="C19" s="22" t="s">
        <v>28</v>
      </c>
      <c r="D19" s="23"/>
      <c r="E19" s="26" t="n">
        <f>888</f>
        <v>888.0</v>
      </c>
      <c r="F19" s="24"/>
      <c r="G19" s="26" t="n">
        <f>799</f>
        <v>799.0</v>
      </c>
      <c r="H19" s="25"/>
      <c r="I19" s="26" t="n">
        <f>1687</f>
        <v>1687.0</v>
      </c>
      <c r="J19" s="23"/>
      <c r="K19" s="26" t="n">
        <f>100860000</f>
        <v>1.0086E8</v>
      </c>
      <c r="L19" s="24"/>
      <c r="M19" s="26" t="n">
        <f>82430000</f>
        <v>8.243E7</v>
      </c>
      <c r="N19" s="25"/>
      <c r="O19" s="26" t="n">
        <f>183290000</f>
        <v>1.8329E8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 t="s">
        <v>30</v>
      </c>
      <c r="T19" s="26" t="str">
        <f>"－"</f>
        <v>－</v>
      </c>
      <c r="U19" s="24"/>
      <c r="V19" s="26" t="str">
        <f>"－"</f>
        <v>－</v>
      </c>
      <c r="W19" s="25" t="s">
        <v>30</v>
      </c>
      <c r="X19" s="26" t="str">
        <f>"－"</f>
        <v>－</v>
      </c>
      <c r="Y19" s="23"/>
      <c r="Z19" s="26" t="n">
        <f>4306</f>
        <v>4306.0</v>
      </c>
      <c r="AA19" s="24"/>
      <c r="AB19" s="26" t="n">
        <f>3548</f>
        <v>3548.0</v>
      </c>
      <c r="AC19" s="25"/>
      <c r="AD19" s="26" t="n">
        <f>7854</f>
        <v>7854.0</v>
      </c>
    </row>
    <row r="20">
      <c r="A20" s="21" t="s">
        <v>40</v>
      </c>
      <c r="B20" s="22" t="s">
        <v>27</v>
      </c>
      <c r="C20" s="22" t="s">
        <v>28</v>
      </c>
      <c r="D20" s="23"/>
      <c r="E20" s="26" t="n">
        <f>1187</f>
        <v>1187.0</v>
      </c>
      <c r="F20" s="24"/>
      <c r="G20" s="26" t="n">
        <f>273</f>
        <v>273.0</v>
      </c>
      <c r="H20" s="25"/>
      <c r="I20" s="26" t="n">
        <f>1460</f>
        <v>1460.0</v>
      </c>
      <c r="J20" s="23"/>
      <c r="K20" s="26" t="n">
        <f>45530000</f>
        <v>4.553E7</v>
      </c>
      <c r="L20" s="24"/>
      <c r="M20" s="26" t="n">
        <f>12160000</f>
        <v>1.216E7</v>
      </c>
      <c r="N20" s="25"/>
      <c r="O20" s="26" t="n">
        <f>57690000</f>
        <v>5.769E7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3" t="s">
        <v>34</v>
      </c>
      <c r="T20" s="26" t="n">
        <f>900</f>
        <v>900.0</v>
      </c>
      <c r="U20" s="24"/>
      <c r="V20" s="26" t="str">
        <f>"－"</f>
        <v>－</v>
      </c>
      <c r="W20" s="25" t="s">
        <v>34</v>
      </c>
      <c r="X20" s="26" t="n">
        <f>900</f>
        <v>900.0</v>
      </c>
      <c r="Y20" s="23"/>
      <c r="Z20" s="26" t="n">
        <f>4931</f>
        <v>4931.0</v>
      </c>
      <c r="AA20" s="24"/>
      <c r="AB20" s="26" t="n">
        <f>3598</f>
        <v>3598.0</v>
      </c>
      <c r="AC20" s="25"/>
      <c r="AD20" s="26" t="n">
        <f>8529</f>
        <v>8529.0</v>
      </c>
    </row>
    <row r="21">
      <c r="A21" s="21" t="s">
        <v>41</v>
      </c>
      <c r="B21" s="22" t="s">
        <v>27</v>
      </c>
      <c r="C21" s="22" t="s">
        <v>28</v>
      </c>
      <c r="D21" s="23"/>
      <c r="E21" s="26" t="n">
        <f>903</f>
        <v>903.0</v>
      </c>
      <c r="F21" s="24"/>
      <c r="G21" s="26" t="n">
        <f>282</f>
        <v>282.0</v>
      </c>
      <c r="H21" s="25"/>
      <c r="I21" s="26" t="n">
        <f>1185</f>
        <v>1185.0</v>
      </c>
      <c r="J21" s="23"/>
      <c r="K21" s="26" t="n">
        <f>69420000</f>
        <v>6.942E7</v>
      </c>
      <c r="L21" s="24"/>
      <c r="M21" s="26" t="n">
        <f>27860000</f>
        <v>2.786E7</v>
      </c>
      <c r="N21" s="25"/>
      <c r="O21" s="26" t="n">
        <f>97280000</f>
        <v>9.728E7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3"/>
      <c r="T21" s="26" t="str">
        <f>"－"</f>
        <v>－</v>
      </c>
      <c r="U21" s="24"/>
      <c r="V21" s="26" t="str">
        <f>"－"</f>
        <v>－</v>
      </c>
      <c r="W21" s="25"/>
      <c r="X21" s="26" t="str">
        <f>"－"</f>
        <v>－</v>
      </c>
      <c r="Y21" s="23"/>
      <c r="Z21" s="26" t="n">
        <f>5144</f>
        <v>5144.0</v>
      </c>
      <c r="AA21" s="24"/>
      <c r="AB21" s="26" t="n">
        <f>3678</f>
        <v>3678.0</v>
      </c>
      <c r="AC21" s="25"/>
      <c r="AD21" s="26" t="n">
        <f>8822</f>
        <v>8822.0</v>
      </c>
    </row>
    <row r="22">
      <c r="A22" s="21" t="s">
        <v>42</v>
      </c>
      <c r="B22" s="22" t="s">
        <v>27</v>
      </c>
      <c r="C22" s="22" t="s">
        <v>28</v>
      </c>
      <c r="D22" s="23"/>
      <c r="E22" s="26" t="n">
        <f>504</f>
        <v>504.0</v>
      </c>
      <c r="F22" s="24"/>
      <c r="G22" s="26" t="n">
        <f>386</f>
        <v>386.0</v>
      </c>
      <c r="H22" s="25"/>
      <c r="I22" s="26" t="n">
        <f>890</f>
        <v>890.0</v>
      </c>
      <c r="J22" s="23"/>
      <c r="K22" s="26" t="n">
        <f>46510000</f>
        <v>4.651E7</v>
      </c>
      <c r="L22" s="24"/>
      <c r="M22" s="26" t="n">
        <f>33540000</f>
        <v>3.354E7</v>
      </c>
      <c r="N22" s="25"/>
      <c r="O22" s="26" t="n">
        <f>80050000</f>
        <v>8.005E7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/>
      <c r="T22" s="26" t="n">
        <f>25</f>
        <v>25.0</v>
      </c>
      <c r="U22" s="24"/>
      <c r="V22" s="26" t="n">
        <f>75</f>
        <v>75.0</v>
      </c>
      <c r="W22" s="25"/>
      <c r="X22" s="26" t="n">
        <f>100</f>
        <v>100.0</v>
      </c>
      <c r="Y22" s="23"/>
      <c r="Z22" s="26" t="n">
        <f>5392</f>
        <v>5392.0</v>
      </c>
      <c r="AA22" s="24"/>
      <c r="AB22" s="26" t="n">
        <f>3698</f>
        <v>3698.0</v>
      </c>
      <c r="AC22" s="25"/>
      <c r="AD22" s="26" t="n">
        <f>9090</f>
        <v>9090.0</v>
      </c>
    </row>
    <row r="23">
      <c r="A23" s="21" t="s">
        <v>43</v>
      </c>
      <c r="B23" s="22" t="s">
        <v>27</v>
      </c>
      <c r="C23" s="22" t="s">
        <v>28</v>
      </c>
      <c r="D23" s="23"/>
      <c r="E23" s="26"/>
      <c r="F23" s="24"/>
      <c r="G23" s="26"/>
      <c r="H23" s="25"/>
      <c r="I23" s="26"/>
      <c r="J23" s="23"/>
      <c r="K23" s="26"/>
      <c r="L23" s="24"/>
      <c r="M23" s="26"/>
      <c r="N23" s="25"/>
      <c r="O23" s="26"/>
      <c r="P23" s="27"/>
      <c r="Q23" s="28"/>
      <c r="R23" s="29"/>
      <c r="S23" s="23"/>
      <c r="T23" s="26"/>
      <c r="U23" s="24"/>
      <c r="V23" s="26"/>
      <c r="W23" s="25"/>
      <c r="X23" s="26"/>
      <c r="Y23" s="23"/>
      <c r="Z23" s="26"/>
      <c r="AA23" s="24"/>
      <c r="AB23" s="26"/>
      <c r="AC23" s="25"/>
      <c r="AD23" s="26"/>
    </row>
    <row r="24">
      <c r="A24" s="21" t="s">
        <v>44</v>
      </c>
      <c r="B24" s="22" t="s">
        <v>27</v>
      </c>
      <c r="C24" s="22" t="s">
        <v>28</v>
      </c>
      <c r="D24" s="23"/>
      <c r="E24" s="26"/>
      <c r="F24" s="24"/>
      <c r="G24" s="26"/>
      <c r="H24" s="25"/>
      <c r="I24" s="26"/>
      <c r="J24" s="23"/>
      <c r="K24" s="26"/>
      <c r="L24" s="24"/>
      <c r="M24" s="26"/>
      <c r="N24" s="25"/>
      <c r="O24" s="26"/>
      <c r="P24" s="27"/>
      <c r="Q24" s="28"/>
      <c r="R24" s="29"/>
      <c r="S24" s="23"/>
      <c r="T24" s="26"/>
      <c r="U24" s="24"/>
      <c r="V24" s="26"/>
      <c r="W24" s="25"/>
      <c r="X24" s="26"/>
      <c r="Y24" s="23"/>
      <c r="Z24" s="26"/>
      <c r="AA24" s="24"/>
      <c r="AB24" s="26"/>
      <c r="AC24" s="25"/>
      <c r="AD24" s="26"/>
    </row>
    <row r="25">
      <c r="A25" s="21" t="s">
        <v>45</v>
      </c>
      <c r="B25" s="22" t="s">
        <v>27</v>
      </c>
      <c r="C25" s="22" t="s">
        <v>28</v>
      </c>
      <c r="D25" s="23" t="s">
        <v>30</v>
      </c>
      <c r="E25" s="26" t="n">
        <f>68</f>
        <v>68.0</v>
      </c>
      <c r="F25" s="24"/>
      <c r="G25" s="26" t="n">
        <f>211</f>
        <v>211.0</v>
      </c>
      <c r="H25" s="25" t="s">
        <v>30</v>
      </c>
      <c r="I25" s="26" t="n">
        <f>279</f>
        <v>279.0</v>
      </c>
      <c r="J25" s="23" t="s">
        <v>30</v>
      </c>
      <c r="K25" s="26" t="n">
        <f>6030000</f>
        <v>6030000.0</v>
      </c>
      <c r="L25" s="24"/>
      <c r="M25" s="26" t="n">
        <f>20730000</f>
        <v>2.073E7</v>
      </c>
      <c r="N25" s="25"/>
      <c r="O25" s="26" t="n">
        <f>26760000</f>
        <v>2.676E7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str">
        <f>"－"</f>
        <v>－</v>
      </c>
      <c r="U25" s="24"/>
      <c r="V25" s="26" t="n">
        <f>60</f>
        <v>60.0</v>
      </c>
      <c r="W25" s="25"/>
      <c r="X25" s="26" t="n">
        <f>60</f>
        <v>60.0</v>
      </c>
      <c r="Y25" s="23"/>
      <c r="Z25" s="26" t="n">
        <f>5400</f>
        <v>5400.0</v>
      </c>
      <c r="AA25" s="24"/>
      <c r="AB25" s="26" t="n">
        <f>3831</f>
        <v>3831.0</v>
      </c>
      <c r="AC25" s="25"/>
      <c r="AD25" s="26" t="n">
        <f>9231</f>
        <v>9231.0</v>
      </c>
    </row>
    <row r="26">
      <c r="A26" s="21" t="s">
        <v>46</v>
      </c>
      <c r="B26" s="22" t="s">
        <v>27</v>
      </c>
      <c r="C26" s="22" t="s">
        <v>28</v>
      </c>
      <c r="D26" s="23"/>
      <c r="E26" s="26" t="n">
        <f>908</f>
        <v>908.0</v>
      </c>
      <c r="F26" s="24"/>
      <c r="G26" s="26" t="n">
        <f>112</f>
        <v>112.0</v>
      </c>
      <c r="H26" s="25"/>
      <c r="I26" s="26" t="n">
        <f>1020</f>
        <v>1020.0</v>
      </c>
      <c r="J26" s="23"/>
      <c r="K26" s="26" t="n">
        <f>41785000</f>
        <v>4.1785E7</v>
      </c>
      <c r="L26" s="24"/>
      <c r="M26" s="26" t="n">
        <f>13790000</f>
        <v>1.379E7</v>
      </c>
      <c r="N26" s="25"/>
      <c r="O26" s="26" t="n">
        <f>55575000</f>
        <v>5.5575E7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n">
        <f>60</f>
        <v>60.0</v>
      </c>
      <c r="U26" s="24"/>
      <c r="V26" s="26" t="n">
        <f>61</f>
        <v>61.0</v>
      </c>
      <c r="W26" s="25"/>
      <c r="X26" s="26" t="n">
        <f>121</f>
        <v>121.0</v>
      </c>
      <c r="Y26" s="23"/>
      <c r="Z26" s="26" t="n">
        <f>5843</f>
        <v>5843.0</v>
      </c>
      <c r="AA26" s="24"/>
      <c r="AB26" s="26" t="n">
        <f>3857</f>
        <v>3857.0</v>
      </c>
      <c r="AC26" s="25"/>
      <c r="AD26" s="26" t="n">
        <f>9700</f>
        <v>9700.0</v>
      </c>
    </row>
    <row r="27">
      <c r="A27" s="21" t="s">
        <v>47</v>
      </c>
      <c r="B27" s="22" t="s">
        <v>27</v>
      </c>
      <c r="C27" s="22" t="s">
        <v>28</v>
      </c>
      <c r="D27" s="23"/>
      <c r="E27" s="26" t="n">
        <f>782</f>
        <v>782.0</v>
      </c>
      <c r="F27" s="24"/>
      <c r="G27" s="26" t="n">
        <f>251</f>
        <v>251.0</v>
      </c>
      <c r="H27" s="25"/>
      <c r="I27" s="26" t="n">
        <f>1033</f>
        <v>1033.0</v>
      </c>
      <c r="J27" s="23"/>
      <c r="K27" s="26" t="n">
        <f>56295000</f>
        <v>5.6295E7</v>
      </c>
      <c r="L27" s="24"/>
      <c r="M27" s="26" t="n">
        <f>10070000</f>
        <v>1.007E7</v>
      </c>
      <c r="N27" s="25"/>
      <c r="O27" s="26" t="n">
        <f>66365000</f>
        <v>6.6365E7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/>
      <c r="T27" s="26" t="n">
        <f>226</f>
        <v>226.0</v>
      </c>
      <c r="U27" s="24"/>
      <c r="V27" s="26" t="n">
        <f>98</f>
        <v>98.0</v>
      </c>
      <c r="W27" s="25"/>
      <c r="X27" s="26" t="n">
        <f>324</f>
        <v>324.0</v>
      </c>
      <c r="Y27" s="23"/>
      <c r="Z27" s="26" t="n">
        <f>6302</f>
        <v>6302.0</v>
      </c>
      <c r="AA27" s="24"/>
      <c r="AB27" s="26" t="n">
        <f>3916</f>
        <v>3916.0</v>
      </c>
      <c r="AC27" s="25"/>
      <c r="AD27" s="26" t="n">
        <f>10218</f>
        <v>10218.0</v>
      </c>
    </row>
    <row r="28">
      <c r="A28" s="21" t="s">
        <v>48</v>
      </c>
      <c r="B28" s="22" t="s">
        <v>27</v>
      </c>
      <c r="C28" s="22" t="s">
        <v>28</v>
      </c>
      <c r="D28" s="23"/>
      <c r="E28" s="26" t="n">
        <f>258</f>
        <v>258.0</v>
      </c>
      <c r="F28" s="24"/>
      <c r="G28" s="26" t="n">
        <f>296</f>
        <v>296.0</v>
      </c>
      <c r="H28" s="25"/>
      <c r="I28" s="26" t="n">
        <f>554</f>
        <v>554.0</v>
      </c>
      <c r="J28" s="23"/>
      <c r="K28" s="26" t="n">
        <f>13620000</f>
        <v>1.362E7</v>
      </c>
      <c r="L28" s="24"/>
      <c r="M28" s="26" t="n">
        <f>9820000</f>
        <v>9820000.0</v>
      </c>
      <c r="N28" s="25"/>
      <c r="O28" s="26" t="n">
        <f>23440000</f>
        <v>2.344E7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n">
        <f>20</f>
        <v>20.0</v>
      </c>
      <c r="U28" s="24"/>
      <c r="V28" s="26" t="n">
        <f>25</f>
        <v>25.0</v>
      </c>
      <c r="W28" s="25"/>
      <c r="X28" s="26" t="n">
        <f>45</f>
        <v>45.0</v>
      </c>
      <c r="Y28" s="23"/>
      <c r="Z28" s="26" t="n">
        <f>6458</f>
        <v>6458.0</v>
      </c>
      <c r="AA28" s="24"/>
      <c r="AB28" s="26" t="n">
        <f>3901</f>
        <v>3901.0</v>
      </c>
      <c r="AC28" s="25"/>
      <c r="AD28" s="26" t="n">
        <f>10359</f>
        <v>10359.0</v>
      </c>
    </row>
    <row r="29">
      <c r="A29" s="21" t="s">
        <v>49</v>
      </c>
      <c r="B29" s="22" t="s">
        <v>27</v>
      </c>
      <c r="C29" s="22" t="s">
        <v>28</v>
      </c>
      <c r="D29" s="23"/>
      <c r="E29" s="26" t="n">
        <f>392</f>
        <v>392.0</v>
      </c>
      <c r="F29" s="24"/>
      <c r="G29" s="26" t="n">
        <f>604</f>
        <v>604.0</v>
      </c>
      <c r="H29" s="25"/>
      <c r="I29" s="26" t="n">
        <f>996</f>
        <v>996.0</v>
      </c>
      <c r="J29" s="23"/>
      <c r="K29" s="26" t="n">
        <f>11910000</f>
        <v>1.191E7</v>
      </c>
      <c r="L29" s="24"/>
      <c r="M29" s="26" t="n">
        <f>29205000</f>
        <v>2.9205E7</v>
      </c>
      <c r="N29" s="25"/>
      <c r="O29" s="26" t="n">
        <f>41115000</f>
        <v>4.1115E7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n">
        <f>29</f>
        <v>29.0</v>
      </c>
      <c r="U29" s="24" t="s">
        <v>34</v>
      </c>
      <c r="V29" s="26" t="n">
        <f>444</f>
        <v>444.0</v>
      </c>
      <c r="W29" s="25"/>
      <c r="X29" s="26" t="n">
        <f>473</f>
        <v>473.0</v>
      </c>
      <c r="Y29" s="23" t="s">
        <v>34</v>
      </c>
      <c r="Z29" s="26" t="n">
        <f>6645</f>
        <v>6645.0</v>
      </c>
      <c r="AA29" s="24"/>
      <c r="AB29" s="26" t="n">
        <f>4346</f>
        <v>4346.0</v>
      </c>
      <c r="AC29" s="25"/>
      <c r="AD29" s="26" t="n">
        <f>10991</f>
        <v>10991.0</v>
      </c>
    </row>
    <row r="30">
      <c r="A30" s="21" t="s">
        <v>50</v>
      </c>
      <c r="B30" s="22" t="s">
        <v>27</v>
      </c>
      <c r="C30" s="22" t="s">
        <v>28</v>
      </c>
      <c r="D30" s="23"/>
      <c r="E30" s="26"/>
      <c r="F30" s="24"/>
      <c r="G30" s="26"/>
      <c r="H30" s="25"/>
      <c r="I30" s="26"/>
      <c r="J30" s="23"/>
      <c r="K30" s="26"/>
      <c r="L30" s="24"/>
      <c r="M30" s="26"/>
      <c r="N30" s="25"/>
      <c r="O30" s="26"/>
      <c r="P30" s="27"/>
      <c r="Q30" s="28"/>
      <c r="R30" s="29"/>
      <c r="S30" s="23"/>
      <c r="T30" s="26"/>
      <c r="U30" s="24"/>
      <c r="V30" s="26"/>
      <c r="W30" s="25"/>
      <c r="X30" s="26"/>
      <c r="Y30" s="23"/>
      <c r="Z30" s="26"/>
      <c r="AA30" s="24"/>
      <c r="AB30" s="26"/>
      <c r="AC30" s="25"/>
      <c r="AD30" s="26"/>
    </row>
    <row r="31">
      <c r="A31" s="21" t="s">
        <v>51</v>
      </c>
      <c r="B31" s="22" t="s">
        <v>27</v>
      </c>
      <c r="C31" s="22" t="s">
        <v>28</v>
      </c>
      <c r="D31" s="23"/>
      <c r="E31" s="26"/>
      <c r="F31" s="24"/>
      <c r="G31" s="26"/>
      <c r="H31" s="25"/>
      <c r="I31" s="26"/>
      <c r="J31" s="23"/>
      <c r="K31" s="26"/>
      <c r="L31" s="24"/>
      <c r="M31" s="26"/>
      <c r="N31" s="25"/>
      <c r="O31" s="26"/>
      <c r="P31" s="27"/>
      <c r="Q31" s="28"/>
      <c r="R31" s="29"/>
      <c r="S31" s="23"/>
      <c r="T31" s="26"/>
      <c r="U31" s="24"/>
      <c r="V31" s="26"/>
      <c r="W31" s="25"/>
      <c r="X31" s="26"/>
      <c r="Y31" s="23"/>
      <c r="Z31" s="26"/>
      <c r="AA31" s="24"/>
      <c r="AB31" s="26"/>
      <c r="AC31" s="25"/>
      <c r="AD31" s="26"/>
    </row>
    <row r="32">
      <c r="A32" s="21" t="s">
        <v>52</v>
      </c>
      <c r="B32" s="22" t="s">
        <v>27</v>
      </c>
      <c r="C32" s="22" t="s">
        <v>28</v>
      </c>
      <c r="D32" s="23"/>
      <c r="E32" s="26"/>
      <c r="F32" s="24"/>
      <c r="G32" s="26"/>
      <c r="H32" s="25"/>
      <c r="I32" s="26"/>
      <c r="J32" s="23"/>
      <c r="K32" s="26"/>
      <c r="L32" s="24"/>
      <c r="M32" s="26"/>
      <c r="N32" s="25"/>
      <c r="O32" s="26"/>
      <c r="P32" s="27"/>
      <c r="Q32" s="28"/>
      <c r="R32" s="29"/>
      <c r="S32" s="23"/>
      <c r="T32" s="26"/>
      <c r="U32" s="24"/>
      <c r="V32" s="26"/>
      <c r="W32" s="25"/>
      <c r="X32" s="26"/>
      <c r="Y32" s="23"/>
      <c r="Z32" s="26"/>
      <c r="AA32" s="24"/>
      <c r="AB32" s="26"/>
      <c r="AC32" s="25"/>
      <c r="AD32" s="26"/>
    </row>
    <row r="33">
      <c r="A33" s="21" t="s">
        <v>53</v>
      </c>
      <c r="B33" s="22" t="s">
        <v>27</v>
      </c>
      <c r="C33" s="22" t="s">
        <v>28</v>
      </c>
      <c r="D33" s="23"/>
      <c r="E33" s="26" t="n">
        <f>547</f>
        <v>547.0</v>
      </c>
      <c r="F33" s="24"/>
      <c r="G33" s="26" t="n">
        <f>192</f>
        <v>192.0</v>
      </c>
      <c r="H33" s="25"/>
      <c r="I33" s="26" t="n">
        <f>739</f>
        <v>739.0</v>
      </c>
      <c r="J33" s="23"/>
      <c r="K33" s="26" t="n">
        <f>13180000</f>
        <v>1.318E7</v>
      </c>
      <c r="L33" s="24"/>
      <c r="M33" s="26" t="n">
        <f>17060000</f>
        <v>1.706E7</v>
      </c>
      <c r="N33" s="25"/>
      <c r="O33" s="26" t="n">
        <f>30240000</f>
        <v>3.024E7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n">
        <f>300</f>
        <v>300.0</v>
      </c>
      <c r="U33" s="24"/>
      <c r="V33" s="26" t="str">
        <f>"－"</f>
        <v>－</v>
      </c>
      <c r="W33" s="25"/>
      <c r="X33" s="26" t="n">
        <f>300</f>
        <v>300.0</v>
      </c>
      <c r="Y33" s="23"/>
      <c r="Z33" s="26" t="n">
        <f>6537</f>
        <v>6537.0</v>
      </c>
      <c r="AA33" s="24"/>
      <c r="AB33" s="26" t="n">
        <f>4340</f>
        <v>4340.0</v>
      </c>
      <c r="AC33" s="25"/>
      <c r="AD33" s="26" t="n">
        <f>10877</f>
        <v>10877.0</v>
      </c>
    </row>
    <row r="34">
      <c r="A34" s="21" t="s">
        <v>54</v>
      </c>
      <c r="B34" s="22" t="s">
        <v>27</v>
      </c>
      <c r="C34" s="22" t="s">
        <v>28</v>
      </c>
      <c r="D34" s="23"/>
      <c r="E34" s="26" t="n">
        <f>267</f>
        <v>267.0</v>
      </c>
      <c r="F34" s="24"/>
      <c r="G34" s="26" t="n">
        <f>369</f>
        <v>369.0</v>
      </c>
      <c r="H34" s="25"/>
      <c r="I34" s="26" t="n">
        <f>636</f>
        <v>636.0</v>
      </c>
      <c r="J34" s="23"/>
      <c r="K34" s="26" t="n">
        <f>12915000</f>
        <v>1.2915E7</v>
      </c>
      <c r="L34" s="24"/>
      <c r="M34" s="26" t="n">
        <f>17540000</f>
        <v>1.754E7</v>
      </c>
      <c r="N34" s="25"/>
      <c r="O34" s="26" t="n">
        <f>30455000</f>
        <v>3.0455E7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n">
        <f>50</f>
        <v>50.0</v>
      </c>
      <c r="U34" s="24"/>
      <c r="V34" s="26" t="str">
        <f>"－"</f>
        <v>－</v>
      </c>
      <c r="W34" s="25"/>
      <c r="X34" s="26" t="n">
        <f>50</f>
        <v>50.0</v>
      </c>
      <c r="Y34" s="23"/>
      <c r="Z34" s="26" t="n">
        <f>6578</f>
        <v>6578.0</v>
      </c>
      <c r="AA34" s="24"/>
      <c r="AB34" s="26" t="n">
        <f>4352</f>
        <v>4352.0</v>
      </c>
      <c r="AC34" s="25"/>
      <c r="AD34" s="26" t="n">
        <f>10930</f>
        <v>10930.0</v>
      </c>
    </row>
    <row r="35">
      <c r="A35" s="21" t="s">
        <v>55</v>
      </c>
      <c r="B35" s="22" t="s">
        <v>27</v>
      </c>
      <c r="C35" s="22" t="s">
        <v>28</v>
      </c>
      <c r="D35" s="23"/>
      <c r="E35" s="26" t="n">
        <f>208</f>
        <v>208.0</v>
      </c>
      <c r="F35" s="24" t="s">
        <v>30</v>
      </c>
      <c r="G35" s="26" t="n">
        <f>105</f>
        <v>105.0</v>
      </c>
      <c r="H35" s="25"/>
      <c r="I35" s="26" t="n">
        <f>313</f>
        <v>313.0</v>
      </c>
      <c r="J35" s="23"/>
      <c r="K35" s="26" t="n">
        <f>6220000</f>
        <v>6220000.0</v>
      </c>
      <c r="L35" s="24" t="s">
        <v>30</v>
      </c>
      <c r="M35" s="26" t="n">
        <f>6400000</f>
        <v>6400000.0</v>
      </c>
      <c r="N35" s="25" t="s">
        <v>30</v>
      </c>
      <c r="O35" s="26" t="n">
        <f>12620000</f>
        <v>1.262E7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str">
        <f>"－"</f>
        <v>－</v>
      </c>
      <c r="U35" s="24"/>
      <c r="V35" s="26" t="str">
        <f>"－"</f>
        <v>－</v>
      </c>
      <c r="W35" s="25"/>
      <c r="X35" s="26" t="str">
        <f>"－"</f>
        <v>－</v>
      </c>
      <c r="Y35" s="23"/>
      <c r="Z35" s="26" t="n">
        <f>6593</f>
        <v>6593.0</v>
      </c>
      <c r="AA35" s="24" t="s">
        <v>34</v>
      </c>
      <c r="AB35" s="26" t="n">
        <f>4447</f>
        <v>4447.0</v>
      </c>
      <c r="AC35" s="25" t="s">
        <v>34</v>
      </c>
      <c r="AD35" s="26" t="n">
        <f>11040</f>
        <v>11040.0</v>
      </c>
    </row>
    <row r="36">
      <c r="A36" s="21" t="s">
        <v>56</v>
      </c>
      <c r="B36" s="22" t="s">
        <v>27</v>
      </c>
      <c r="C36" s="22" t="s">
        <v>28</v>
      </c>
      <c r="D36" s="23"/>
      <c r="E36" s="26" t="n">
        <f>497</f>
        <v>497.0</v>
      </c>
      <c r="F36" s="24"/>
      <c r="G36" s="26" t="n">
        <f>278</f>
        <v>278.0</v>
      </c>
      <c r="H36" s="25"/>
      <c r="I36" s="26" t="n">
        <f>775</f>
        <v>775.0</v>
      </c>
      <c r="J36" s="23"/>
      <c r="K36" s="26" t="n">
        <f>14260000</f>
        <v>1.426E7</v>
      </c>
      <c r="L36" s="24"/>
      <c r="M36" s="26" t="n">
        <f>38000000</f>
        <v>3.8E7</v>
      </c>
      <c r="N36" s="25"/>
      <c r="O36" s="26" t="n">
        <f>52260000</f>
        <v>5.226E7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n">
        <f>75</f>
        <v>75.0</v>
      </c>
      <c r="U36" s="24"/>
      <c r="V36" s="26" t="str">
        <f>"－"</f>
        <v>－</v>
      </c>
      <c r="W36" s="25"/>
      <c r="X36" s="26" t="n">
        <f>75</f>
        <v>75.0</v>
      </c>
      <c r="Y36" s="23"/>
      <c r="Z36" s="26" t="n">
        <f>6460</f>
        <v>6460.0</v>
      </c>
      <c r="AA36" s="24"/>
      <c r="AB36" s="26" t="n">
        <f>4377</f>
        <v>4377.0</v>
      </c>
      <c r="AC36" s="25"/>
      <c r="AD36" s="26" t="n">
        <f>10837</f>
        <v>10837.0</v>
      </c>
    </row>
    <row r="37">
      <c r="A37" s="21" t="s">
        <v>57</v>
      </c>
      <c r="B37" s="22" t="s">
        <v>27</v>
      </c>
      <c r="C37" s="22" t="s">
        <v>28</v>
      </c>
      <c r="D37" s="23"/>
      <c r="E37" s="26"/>
      <c r="F37" s="24"/>
      <c r="G37" s="26"/>
      <c r="H37" s="25"/>
      <c r="I37" s="26"/>
      <c r="J37" s="23"/>
      <c r="K37" s="26"/>
      <c r="L37" s="24"/>
      <c r="M37" s="26"/>
      <c r="N37" s="25"/>
      <c r="O37" s="26"/>
      <c r="P37" s="27"/>
      <c r="Q37" s="28"/>
      <c r="R37" s="29"/>
      <c r="S37" s="23"/>
      <c r="T37" s="26"/>
      <c r="U37" s="24"/>
      <c r="V37" s="26"/>
      <c r="W37" s="25"/>
      <c r="X37" s="26"/>
      <c r="Y37" s="23"/>
      <c r="Z37" s="26"/>
      <c r="AA37" s="24"/>
      <c r="AB37" s="26"/>
      <c r="AC37" s="25"/>
      <c r="AD37" s="26"/>
    </row>
    <row r="38">
      <c r="A38" s="21" t="s">
        <v>58</v>
      </c>
      <c r="B38" s="22" t="s">
        <v>27</v>
      </c>
      <c r="C38" s="22" t="s">
        <v>28</v>
      </c>
      <c r="D38" s="23"/>
      <c r="E38" s="26"/>
      <c r="F38" s="24"/>
      <c r="G38" s="26"/>
      <c r="H38" s="25"/>
      <c r="I38" s="26"/>
      <c r="J38" s="23"/>
      <c r="K38" s="26"/>
      <c r="L38" s="24"/>
      <c r="M38" s="26"/>
      <c r="N38" s="25"/>
      <c r="O38" s="26"/>
      <c r="P38" s="27"/>
      <c r="Q38" s="28"/>
      <c r="R38" s="29"/>
      <c r="S38" s="23"/>
      <c r="T38" s="26"/>
      <c r="U38" s="24"/>
      <c r="V38" s="26"/>
      <c r="W38" s="25"/>
      <c r="X38" s="26"/>
      <c r="Y38" s="23"/>
      <c r="Z38" s="26"/>
      <c r="AA38" s="24"/>
      <c r="AB38" s="26"/>
      <c r="AC38" s="25"/>
      <c r="AD38" s="26"/>
    </row>
    <row r="39">
      <c r="A39" s="21" t="s">
        <v>59</v>
      </c>
      <c r="B39" s="22" t="s">
        <v>27</v>
      </c>
      <c r="C39" s="22" t="s">
        <v>28</v>
      </c>
      <c r="D39" s="23"/>
      <c r="E39" s="26" t="n">
        <f>696</f>
        <v>696.0</v>
      </c>
      <c r="F39" s="24"/>
      <c r="G39" s="26" t="n">
        <f>248</f>
        <v>248.0</v>
      </c>
      <c r="H39" s="25"/>
      <c r="I39" s="26" t="n">
        <f>944</f>
        <v>944.0</v>
      </c>
      <c r="J39" s="23"/>
      <c r="K39" s="26" t="n">
        <f>13830000</f>
        <v>1.383E7</v>
      </c>
      <c r="L39" s="24"/>
      <c r="M39" s="26" t="n">
        <f>10830000</f>
        <v>1.083E7</v>
      </c>
      <c r="N39" s="25"/>
      <c r="O39" s="26" t="n">
        <f>24660000</f>
        <v>2.466E7</v>
      </c>
      <c r="P39" s="27" t="str">
        <f>"－"</f>
        <v>－</v>
      </c>
      <c r="Q39" s="28" t="n">
        <f>578</f>
        <v>578.0</v>
      </c>
      <c r="R39" s="29" t="n">
        <f>578</f>
        <v>578.0</v>
      </c>
      <c r="S39" s="23"/>
      <c r="T39" s="26" t="str">
        <f>"－"</f>
        <v>－</v>
      </c>
      <c r="U39" s="24"/>
      <c r="V39" s="26" t="n">
        <f>130</f>
        <v>130.0</v>
      </c>
      <c r="W39" s="25"/>
      <c r="X39" s="26" t="n">
        <f>130</f>
        <v>130.0</v>
      </c>
      <c r="Y39" s="23" t="s">
        <v>30</v>
      </c>
      <c r="Z39" s="26" t="n">
        <f>277</f>
        <v>277.0</v>
      </c>
      <c r="AA39" s="24" t="s">
        <v>30</v>
      </c>
      <c r="AB39" s="26" t="n">
        <f>710</f>
        <v>710.0</v>
      </c>
      <c r="AC39" s="25" t="s">
        <v>30</v>
      </c>
      <c r="AD39" s="26" t="n">
        <f>987</f>
        <v>987.0</v>
      </c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BO_DM0033</vt:lpstr>
      <vt:lpstr>BO_DM0033!Print_Titles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2018-10-18T07:09:24Z</dcterms:created>
  <dcterms:modified xsi:type="dcterms:W3CDTF">2020-09-02T23:59:46Z</dcterms:modified>
</cp:coreProperties>
</file>