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4" r:id="rId1" sheetId="1"/>
  </sheets>
  <definedNames>
    <definedName localSheetId="0" name="_xlnm.Print_Titles">BO_DM0034!$4:$9</definedName>
  </definedNames>
  <calcPr calcId="145621"/>
</workbook>
</file>

<file path=xl/sharedStrings.xml><?xml version="1.0" encoding="utf-8"?>
<sst xmlns="http://schemas.openxmlformats.org/spreadsheetml/2006/main" count="167" uniqueCount="61">
  <si>
    <t>有 価 証 券 オ プ シ ョ ン 取 引 取 引 状 況（日別）</t>
    <rPh eb="1" sb="0">
      <t>ユウ</t>
    </rPh>
    <rPh eb="3" sb="2">
      <t>アタイ</t>
    </rPh>
    <rPh eb="5" sb="4">
      <t>アカシ</t>
    </rPh>
    <rPh eb="7" sb="6">
      <t>ケン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5"/>
  </si>
  <si>
    <t>Trading of Securities Options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</si>
  <si>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</si>
  <si>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</si>
  <si>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</si>
  <si>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</si>
  <si>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</si>
  <si>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</si>
  <si>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</si>
  <si>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</si>
  <si>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</si>
  <si>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</si>
  <si>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</si>
  <si>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</si>
  <si>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</si>
  <si>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</si>
  <si>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</si>
  <si>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</si>
  <si>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</si>
  <si>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</si>
  <si>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</si>
  <si>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</si>
  <si>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</si>
  <si>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</si>
  <si>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</si>
  <si>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</si>
  <si>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11.1</t>
  </si>
  <si>
    <t>有価証券オプション</t>
  </si>
  <si>
    <t>Securities Options</t>
  </si>
  <si>
    <t>2</t>
  </si>
  <si>
    <t>◎●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</si>
  <si>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</si>
  <si>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</si>
  <si>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</si>
  <si>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</si>
  <si>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</si>
  <si>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</si>
  <si>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</si>
  <si>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</si>
  <si>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</si>
  <si>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◎</t>
  </si>
  <si>
    <t>12</t>
  </si>
  <si>
    <t>●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</si>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</sst>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47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5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37" fillId="0" fontId="31" numFmtId="0"/>
    <xf applyAlignment="0" applyFill="0" applyNumberFormat="0" applyProtection="0" borderId="38" fillId="0" fontId="32" numFmtId="0"/>
    <xf applyAlignment="0" applyFill="0" applyNumberFormat="0" applyProtection="0" borderId="39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4" fillId="8" fontId="34" numFmtId="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borderId="0" fillId="0" fontId="8" numFmtId="0"/>
    <xf applyAlignment="0" applyFill="0" applyNumberFormat="0" applyProtection="0" borderId="41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4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6" fillId="28" fontId="71" numFmtId="49"/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" numFmtId="0">
      <alignment vertical="center"/>
    </xf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0">
    <xf borderId="0" fillId="0" fontId="0" numFmtId="0" xfId="0"/>
    <xf applyFont="1" borderId="0" fillId="0" fontId="6" numFmtId="0" xfId="1">
      <alignment vertical="center"/>
    </xf>
    <xf applyBorder="1" applyFont="1" borderId="0" fillId="0" fontId="6" numFmtId="0" xfId="1">
      <alignment vertical="center"/>
    </xf>
    <xf applyAlignment="1" applyFont="1" borderId="0" fillId="0" fontId="7" numFmtId="0" xfId="0">
      <alignment vertical="center"/>
    </xf>
    <xf applyAlignment="1" applyFont="1" borderId="0" fillId="0" fontId="11" numFmtId="0" xfId="0">
      <alignment vertical="center"/>
    </xf>
    <xf applyFont="1" borderId="0" fillId="0" fontId="9" numFmtId="0" xfId="1">
      <alignment vertical="center"/>
    </xf>
    <xf applyAlignment="1" applyFont="1" borderId="0" fillId="0" fontId="9" numFmtId="0" xfId="0">
      <alignment vertical="center"/>
    </xf>
    <xf applyAlignment="1" applyFill="1" applyFont="1" applyNumberFormat="1" borderId="0" fillId="0" fontId="3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Alignment="1" applyBorder="1" applyFill="1" applyFont="1" applyNumberFormat="1" borderId="2" fillId="0" fontId="8" numFmtId="0" xfId="0">
      <alignment vertical="center"/>
    </xf>
    <xf applyAlignment="1" applyFill="1" applyFont="1" borderId="0" fillId="0" fontId="9" numFmtId="0" xfId="0">
      <alignment vertical="center"/>
    </xf>
    <xf applyAlignment="1" applyFill="1" applyFont="1" borderId="0" fillId="0" fontId="9" numFmtId="0" xfId="0">
      <alignment horizontal="right" vertical="center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4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15" fillId="0" fontId="8" numFmtId="0" xfId="0">
      <alignment horizontal="center" vertical="center" wrapText="1"/>
    </xf>
    <xf applyAlignment="1" applyBorder="1" applyFill="1" applyFont="1" applyNumberFormat="1" borderId="16" fillId="0" fontId="8" numFmtId="0" xfId="0">
      <alignment horizontal="center" vertical="center" wrapText="1"/>
    </xf>
    <xf applyAlignment="1" applyBorder="1" applyFill="1" applyFont="1" applyNumberFormat="1" borderId="17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6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ont="1" applyNumberFormat="1" borderId="27" fillId="0" fontId="10" numFmtId="49" xfId="0">
      <alignment horizontal="right" vertical="top" wrapText="1"/>
    </xf>
    <xf applyAlignment="1" applyBorder="1" applyFont="1" applyNumberFormat="1" borderId="27" fillId="0" fontId="10" numFmtId="49" xfId="0">
      <alignment horizontal="left" vertical="top" wrapText="1"/>
    </xf>
    <xf applyAlignment="1" applyBorder="1" applyFont="1" applyNumberFormat="1" borderId="28" fillId="0" fontId="10" numFmtId="49" xfId="0">
      <alignment horizontal="center" vertical="top" wrapText="1"/>
    </xf>
    <xf applyAlignment="1" applyBorder="1" applyFont="1" applyNumberFormat="1" borderId="30" fillId="0" fontId="10" numFmtId="49" xfId="0">
      <alignment horizontal="center" vertical="top" wrapText="1"/>
    </xf>
    <xf applyAlignment="1" applyBorder="1" applyFont="1" applyNumberFormat="1" borderId="31" fillId="0" fontId="10" numFmtId="49" xfId="0">
      <alignment horizontal="center" vertical="top" wrapText="1"/>
    </xf>
    <xf applyAlignment="1" applyBorder="1" applyFont="1" applyNumberFormat="1" borderId="29" fillId="0" fontId="10" numFmtId="3" quotePrefix="1" xfId="1">
      <alignment horizontal="right" vertical="top" wrapText="1"/>
    </xf>
    <xf applyAlignment="1" applyBorder="1" applyFont="1" applyNumberFormat="1" borderId="32" fillId="0" fontId="10" numFmtId="3" quotePrefix="1" xfId="1">
      <alignment horizontal="right" vertical="top" wrapText="1"/>
    </xf>
    <xf applyAlignment="1" applyBorder="1" applyFont="1" applyNumberFormat="1" borderId="30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ill="1" applyFont="1" applyNumberFormat="1" borderId="22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3" fillId="0" fontId="8" numFmtId="0" xfId="0">
      <alignment horizontal="center" vertical="center" wrapText="1"/>
    </xf>
    <xf applyAlignment="1" applyBorder="1" applyFill="1" applyFont="1" applyNumberFormat="1" borderId="24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ill="1" applyFont="1" applyNumberFormat="1" borderId="11" fillId="0" fontId="8" numFmtId="0" xfId="0">
      <alignment horizontal="center" vertical="center" wrapText="1"/>
    </xf>
    <xf applyAlignment="1" applyBorder="1" applyFill="1" applyFont="1" applyNumberFormat="1" borderId="12" fillId="0" fontId="8" numFmtId="0" xfId="0">
      <alignment horizontal="center" vertical="center" wrapText="1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7" fillId="0" fontId="8" numFmtId="0" xfId="0">
      <alignment horizontal="center" vertical="center" wrapText="1"/>
    </xf>
    <xf applyAlignment="1" applyBorder="1" applyFill="1" applyFont="1" applyNumberFormat="1" borderId="21" fillId="0" fontId="8" numFmtId="0" xfId="0">
      <alignment horizontal="center" vertical="center" wrapText="1"/>
    </xf>
    <xf applyAlignment="1" applyBorder="1" applyFill="1" applyFont="1" applyNumberFormat="1" borderId="18" fillId="0" fontId="8" numFmtId="0" xfId="0">
      <alignment horizontal="center" vertical="center" wrapText="1"/>
    </xf>
    <xf applyAlignment="1" applyBorder="1" applyFill="1" applyFont="1" applyNumberFormat="1" borderId="19" fillId="0" fontId="8" numFmtId="0" xfId="0">
      <alignment horizontal="center" vertical="center" wrapText="1"/>
    </xf>
    <xf applyAlignment="1" applyBorder="1" applyFill="1" applyFont="1" applyNumberFormat="1" borderId="20" fillId="0" fontId="8" numFmtId="0" xfId="0">
      <alignment horizontal="center" vertical="center" wrapText="1"/>
    </xf>
    <xf applyAlignment="1" applyBorder="1" applyFill="1" applyFont="1" applyNumberFormat="1" borderId="3" fillId="0" fontId="8" numFmtId="0" xfId="0">
      <alignment horizontal="center" vertical="center" wrapText="1"/>
    </xf>
    <xf applyAlignment="1" applyBorder="1" applyFill="1" applyFont="1" applyNumberFormat="1" borderId="4" fillId="0" fontId="8" numFmtId="0" xfId="0">
      <alignment horizontal="center" vertical="center" wrapText="1"/>
    </xf>
    <xf applyAlignment="1" applyBorder="1" applyFill="1" applyFont="1" applyNumberFormat="1" borderId="8" fillId="0" fontId="8" numFmtId="0" xfId="0">
      <alignment horizontal="center" vertical="center" wrapText="1"/>
    </xf>
    <xf applyAlignment="1" applyBorder="1" applyFill="1" applyFont="1" applyNumberFormat="1" borderId="5" fillId="0" fontId="8" numFmtId="0" xfId="0">
      <alignment horizontal="center" vertical="center" wrapText="1"/>
    </xf>
    <xf applyAlignment="1" applyBorder="1" applyFill="1" applyFont="1" applyNumberFormat="1" borderId="6" fillId="0" fontId="8" numFmtId="0" xfId="0">
      <alignment horizontal="center" vertical="center" wrapText="1"/>
    </xf>
    <xf applyAlignment="1" applyBorder="1" applyFill="1" applyFont="1" applyNumberFormat="1" borderId="9" fillId="0" fontId="8" numFmtId="0" xfId="0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39"/>
  <sheetViews>
    <sheetView showGridLines="0" tabSelected="1" view="pageBreakPreview" workbookViewId="0" zoomScaleNormal="70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5" width="6.5" collapsed="false"/>
    <col min="2" max="2" customWidth="true" style="5" width="30.625" collapsed="false"/>
    <col min="3" max="3" customWidth="true" style="6" width="30.625" collapsed="false"/>
    <col min="4" max="4" customWidth="true" style="5" width="4.625" collapsed="false"/>
    <col min="5" max="5" customWidth="true" style="5" width="22.625" collapsed="false"/>
    <col min="6" max="6" customWidth="true" style="5" width="4.625" collapsed="false"/>
    <col min="7" max="7" customWidth="true" style="5" width="22.625" collapsed="false"/>
    <col min="8" max="8" customWidth="true" style="5" width="4.625" collapsed="false"/>
    <col min="9" max="9" customWidth="true" style="5" width="22.625" collapsed="false"/>
    <col min="10" max="10" customWidth="true" style="5" width="4.625" collapsed="false"/>
    <col min="11" max="11" customWidth="true" style="5" width="22.625" collapsed="false"/>
    <col min="12" max="12" customWidth="true" style="5" width="4.625" collapsed="false"/>
    <col min="13" max="13" customWidth="true" style="5" width="22.625" collapsed="false"/>
    <col min="14" max="14" customWidth="true" style="5" width="4.625" collapsed="false"/>
    <col min="15" max="18" customWidth="true" style="5" width="22.625" collapsed="false"/>
    <col min="19" max="19" customWidth="true" style="5" width="4.625" collapsed="false"/>
    <col min="20" max="20" customWidth="true" style="5" width="22.625" collapsed="false"/>
    <col min="21" max="21" customWidth="true" style="5" width="4.625" collapsed="false"/>
    <col min="22" max="22" customWidth="true" style="5" width="22.625" collapsed="false"/>
    <col min="23" max="23" customWidth="true" style="5" width="4.625" collapsed="false"/>
    <col min="24" max="24" customWidth="true" style="5" width="22.625" collapsed="false"/>
    <col min="25" max="25" customWidth="true" style="5" width="4.625" collapsed="false"/>
    <col min="26" max="26" customWidth="true" style="5" width="22.625" collapsed="false"/>
    <col min="27" max="27" customWidth="true" style="5" width="4.625" collapsed="false"/>
    <col min="28" max="28" customWidth="true" style="5" width="22.625" collapsed="false"/>
    <col min="29" max="29" customWidth="true" style="5" width="4.625" collapsed="false"/>
    <col min="30" max="30" customWidth="true" style="5" width="22.625" collapsed="false"/>
    <col min="31" max="31" customWidth="true" style="1" width="9.0" collapsed="false"/>
    <col min="32" max="16384" style="1" width="9.0" collapsed="false"/>
  </cols>
  <sheetData>
    <row customHeight="1" ht="30" r="1" spans="1:3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</row>
    <row customFormat="1" customHeight="1" ht="30" r="2" s="2" spans="1:30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</row>
    <row customFormat="1" customHeight="1" ht="15" r="3" s="2" spans="1:30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customFormat="1" customHeight="1" ht="17.100000000000001" r="4" s="3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3" spans="1:30">
      <c r="A5" s="44" t="s">
        <v>4</v>
      </c>
      <c r="B5" s="44" t="s">
        <v>5</v>
      </c>
      <c r="C5" s="45" t="s">
        <v>6</v>
      </c>
      <c r="D5" s="45" t="s">
        <v>7</v>
      </c>
      <c r="E5" s="47"/>
      <c r="F5" s="47" t="s">
        <v>8</v>
      </c>
      <c r="G5" s="47"/>
      <c r="H5" s="47" t="s">
        <v>8</v>
      </c>
      <c r="I5" s="48"/>
      <c r="J5" s="45" t="s">
        <v>9</v>
      </c>
      <c r="K5" s="47"/>
      <c r="L5" s="47" t="s">
        <v>8</v>
      </c>
      <c r="M5" s="47"/>
      <c r="N5" s="47" t="s">
        <v>8</v>
      </c>
      <c r="O5" s="48"/>
      <c r="P5" s="47" t="s">
        <v>10</v>
      </c>
      <c r="Q5" s="47"/>
      <c r="R5" s="48"/>
      <c r="S5" s="45" t="s">
        <v>11</v>
      </c>
      <c r="T5" s="47"/>
      <c r="U5" s="47" t="s">
        <v>8</v>
      </c>
      <c r="V5" s="47"/>
      <c r="W5" s="47" t="s">
        <v>8</v>
      </c>
      <c r="X5" s="48"/>
      <c r="Y5" s="45" t="s">
        <v>12</v>
      </c>
      <c r="Z5" s="47"/>
      <c r="AA5" s="47" t="s">
        <v>8</v>
      </c>
      <c r="AB5" s="47"/>
      <c r="AC5" s="47" t="s">
        <v>8</v>
      </c>
      <c r="AD5" s="48"/>
    </row>
    <row customFormat="1" customHeight="1" ht="17.100000000000001" r="6" s="3" spans="1:30">
      <c r="A6" s="39"/>
      <c r="B6" s="39"/>
      <c r="C6" s="46"/>
      <c r="D6" s="49" t="s">
        <v>13</v>
      </c>
      <c r="E6" s="37"/>
      <c r="F6" s="35" t="s">
        <v>14</v>
      </c>
      <c r="G6" s="36"/>
      <c r="H6" s="37" t="s">
        <v>15</v>
      </c>
      <c r="I6" s="38"/>
      <c r="J6" s="49" t="s">
        <v>13</v>
      </c>
      <c r="K6" s="37"/>
      <c r="L6" s="35" t="s">
        <v>14</v>
      </c>
      <c r="M6" s="36"/>
      <c r="N6" s="37" t="s">
        <v>15</v>
      </c>
      <c r="O6" s="38"/>
      <c r="P6" s="12" t="s">
        <v>13</v>
      </c>
      <c r="Q6" s="13" t="s">
        <v>14</v>
      </c>
      <c r="R6" s="14" t="s">
        <v>16</v>
      </c>
      <c r="S6" s="49" t="s">
        <v>13</v>
      </c>
      <c r="T6" s="37"/>
      <c r="U6" s="35" t="s">
        <v>14</v>
      </c>
      <c r="V6" s="36"/>
      <c r="W6" s="37" t="s">
        <v>15</v>
      </c>
      <c r="X6" s="38"/>
      <c r="Y6" s="49" t="s">
        <v>13</v>
      </c>
      <c r="Z6" s="37"/>
      <c r="AA6" s="35" t="s">
        <v>14</v>
      </c>
      <c r="AB6" s="36"/>
      <c r="AC6" s="37" t="s">
        <v>15</v>
      </c>
      <c r="AD6" s="38"/>
    </row>
    <row customFormat="1" customHeight="1" ht="1.5" r="7" s="3" spans="1:30">
      <c r="A7" s="15"/>
      <c r="B7" s="39"/>
      <c r="C7" s="4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7"/>
    </row>
    <row customFormat="1" customHeight="1" ht="17.100000000000001" r="8" s="3" spans="1:30">
      <c r="A8" s="39" t="s">
        <v>17</v>
      </c>
      <c r="B8" s="39"/>
      <c r="C8" s="46"/>
      <c r="D8" s="41" t="s">
        <v>18</v>
      </c>
      <c r="E8" s="42"/>
      <c r="F8" s="42"/>
      <c r="G8" s="42"/>
      <c r="H8" s="42"/>
      <c r="I8" s="43"/>
      <c r="J8" s="41" t="s">
        <v>19</v>
      </c>
      <c r="K8" s="42"/>
      <c r="L8" s="42"/>
      <c r="M8" s="42"/>
      <c r="N8" s="42"/>
      <c r="O8" s="43"/>
      <c r="P8" s="42" t="s">
        <v>20</v>
      </c>
      <c r="Q8" s="42"/>
      <c r="R8" s="43"/>
      <c r="S8" s="41" t="s">
        <v>21</v>
      </c>
      <c r="T8" s="42"/>
      <c r="U8" s="42"/>
      <c r="V8" s="42"/>
      <c r="W8" s="42"/>
      <c r="X8" s="43"/>
      <c r="Y8" s="41" t="s">
        <v>22</v>
      </c>
      <c r="Z8" s="42"/>
      <c r="AA8" s="42"/>
      <c r="AB8" s="42"/>
      <c r="AC8" s="42"/>
      <c r="AD8" s="43"/>
    </row>
    <row customFormat="1" customHeight="1" ht="17.100000000000001" r="9" s="3" spans="1:30">
      <c r="A9" s="40"/>
      <c r="B9" s="40"/>
      <c r="C9" s="30"/>
      <c r="D9" s="30" t="s">
        <v>23</v>
      </c>
      <c r="E9" s="31"/>
      <c r="F9" s="32" t="s">
        <v>24</v>
      </c>
      <c r="G9" s="33"/>
      <c r="H9" s="31" t="s">
        <v>25</v>
      </c>
      <c r="I9" s="34"/>
      <c r="J9" s="30" t="s">
        <v>23</v>
      </c>
      <c r="K9" s="31"/>
      <c r="L9" s="32" t="s">
        <v>24</v>
      </c>
      <c r="M9" s="33"/>
      <c r="N9" s="31" t="s">
        <v>25</v>
      </c>
      <c r="O9" s="34"/>
      <c r="P9" s="18" t="s">
        <v>23</v>
      </c>
      <c r="Q9" s="19" t="s">
        <v>24</v>
      </c>
      <c r="R9" s="20" t="s">
        <v>25</v>
      </c>
      <c r="S9" s="30" t="s">
        <v>23</v>
      </c>
      <c r="T9" s="31"/>
      <c r="U9" s="32" t="s">
        <v>24</v>
      </c>
      <c r="V9" s="33"/>
      <c r="W9" s="31" t="s">
        <v>25</v>
      </c>
      <c r="X9" s="34"/>
      <c r="Y9" s="30" t="s">
        <v>23</v>
      </c>
      <c r="Z9" s="31"/>
      <c r="AA9" s="32" t="s">
        <v>24</v>
      </c>
      <c r="AB9" s="33"/>
      <c r="AC9" s="31" t="s">
        <v>25</v>
      </c>
      <c r="AD9" s="34"/>
    </row>
    <row customFormat="1" customHeight="1" ht="13.5" r="10" s="4" spans="1:30">
      <c r="A10" s="21" t="s">
        <v>26</v>
      </c>
      <c r="B10" s="22" t="s">
        <v>27</v>
      </c>
      <c r="C10" s="22" t="s">
        <v>28</v>
      </c>
      <c r="D10" s="23"/>
      <c r="E10" s="26"/>
      <c r="F10" s="24"/>
      <c r="G10" s="26"/>
      <c r="H10" s="25"/>
      <c r="I10" s="26"/>
      <c r="J10" s="23"/>
      <c r="K10" s="26"/>
      <c r="L10" s="24"/>
      <c r="M10" s="26"/>
      <c r="N10" s="25"/>
      <c r="O10" s="26"/>
      <c r="P10" s="27"/>
      <c r="Q10" s="28"/>
      <c r="R10" s="29"/>
      <c r="S10" s="23"/>
      <c r="T10" s="26"/>
      <c r="U10" s="24"/>
      <c r="V10" s="26"/>
      <c r="W10" s="25"/>
      <c r="X10" s="26"/>
      <c r="Y10" s="23"/>
      <c r="Z10" s="26"/>
      <c r="AA10" s="24"/>
      <c r="AB10" s="26"/>
      <c r="AC10" s="25"/>
      <c r="AD10" s="26"/>
    </row>
    <row r="11">
      <c r="A11" s="21" t="s">
        <v>29</v>
      </c>
      <c r="B11" s="22" t="s">
        <v>27</v>
      </c>
      <c r="C11" s="22" t="s">
        <v>28</v>
      </c>
      <c r="D11" s="23"/>
      <c r="E11" s="26" t="n">
        <f>6045</f>
        <v>6045.0</v>
      </c>
      <c r="F11" s="24"/>
      <c r="G11" s="26" t="n">
        <f>6092</f>
        <v>6092.0</v>
      </c>
      <c r="H11" s="25"/>
      <c r="I11" s="26" t="n">
        <f>12137</f>
        <v>12137.0</v>
      </c>
      <c r="J11" s="23"/>
      <c r="K11" s="26" t="n">
        <f>7501420</f>
        <v>7501420.0</v>
      </c>
      <c r="L11" s="24"/>
      <c r="M11" s="26" t="n">
        <f>4943500</f>
        <v>4943500.0</v>
      </c>
      <c r="N11" s="25"/>
      <c r="O11" s="26" t="n">
        <f>12444920</f>
        <v>1.244492E7</v>
      </c>
      <c r="P11" s="27" t="str">
        <f>"－"</f>
        <v>－</v>
      </c>
      <c r="Q11" s="28" t="str">
        <f>"－"</f>
        <v>－</v>
      </c>
      <c r="R11" s="29" t="str">
        <f>"－"</f>
        <v>－</v>
      </c>
      <c r="S11" s="23" t="s">
        <v>30</v>
      </c>
      <c r="T11" s="26" t="str">
        <f>"－"</f>
        <v>－</v>
      </c>
      <c r="U11" s="24" t="s">
        <v>30</v>
      </c>
      <c r="V11" s="26" t="str">
        <f>"－"</f>
        <v>－</v>
      </c>
      <c r="W11" s="25" t="s">
        <v>30</v>
      </c>
      <c r="X11" s="26" t="str">
        <f>"－"</f>
        <v>－</v>
      </c>
      <c r="Y11" s="23"/>
      <c r="Z11" s="26" t="n">
        <f>24675</f>
        <v>24675.0</v>
      </c>
      <c r="AA11" s="24"/>
      <c r="AB11" s="26" t="n">
        <f>26735</f>
        <v>26735.0</v>
      </c>
      <c r="AC11" s="25"/>
      <c r="AD11" s="26" t="n">
        <f>51410</f>
        <v>51410.0</v>
      </c>
    </row>
    <row r="12">
      <c r="A12" s="21" t="s">
        <v>31</v>
      </c>
      <c r="B12" s="22" t="s">
        <v>27</v>
      </c>
      <c r="C12" s="22" t="s">
        <v>28</v>
      </c>
      <c r="D12" s="23"/>
      <c r="E12" s="26"/>
      <c r="F12" s="24"/>
      <c r="G12" s="26"/>
      <c r="H12" s="25"/>
      <c r="I12" s="26"/>
      <c r="J12" s="23"/>
      <c r="K12" s="26"/>
      <c r="L12" s="24"/>
      <c r="M12" s="26"/>
      <c r="N12" s="25"/>
      <c r="O12" s="26"/>
      <c r="P12" s="27"/>
      <c r="Q12" s="28"/>
      <c r="R12" s="29"/>
      <c r="S12" s="23"/>
      <c r="T12" s="26"/>
      <c r="U12" s="24"/>
      <c r="V12" s="26"/>
      <c r="W12" s="25"/>
      <c r="X12" s="26"/>
      <c r="Y12" s="23"/>
      <c r="Z12" s="26"/>
      <c r="AA12" s="24"/>
      <c r="AB12" s="26"/>
      <c r="AC12" s="25"/>
      <c r="AD12" s="26"/>
    </row>
    <row r="13">
      <c r="A13" s="21" t="s">
        <v>32</v>
      </c>
      <c r="B13" s="22" t="s">
        <v>27</v>
      </c>
      <c r="C13" s="22" t="s">
        <v>28</v>
      </c>
      <c r="D13" s="23"/>
      <c r="E13" s="26" t="n">
        <f>2000</f>
        <v>2000.0</v>
      </c>
      <c r="F13" s="24"/>
      <c r="G13" s="26" t="n">
        <f>2020</f>
        <v>2020.0</v>
      </c>
      <c r="H13" s="25"/>
      <c r="I13" s="26" t="n">
        <f>4020</f>
        <v>4020.0</v>
      </c>
      <c r="J13" s="23"/>
      <c r="K13" s="26" t="n">
        <f>200000</f>
        <v>200000.0</v>
      </c>
      <c r="L13" s="24"/>
      <c r="M13" s="26" t="n">
        <f>596920</f>
        <v>596920.0</v>
      </c>
      <c r="N13" s="25"/>
      <c r="O13" s="26" t="n">
        <f>796920</f>
        <v>796920.0</v>
      </c>
      <c r="P13" s="27" t="str">
        <f>"－"</f>
        <v>－</v>
      </c>
      <c r="Q13" s="28" t="str">
        <f>"－"</f>
        <v>－</v>
      </c>
      <c r="R13" s="29" t="str">
        <f>"－"</f>
        <v>－</v>
      </c>
      <c r="S13" s="23"/>
      <c r="T13" s="26" t="str">
        <f>"－"</f>
        <v>－</v>
      </c>
      <c r="U13" s="24"/>
      <c r="V13" s="26" t="str">
        <f>"－"</f>
        <v>－</v>
      </c>
      <c r="W13" s="25"/>
      <c r="X13" s="26" t="str">
        <f>"－"</f>
        <v>－</v>
      </c>
      <c r="Y13" s="23"/>
      <c r="Z13" s="26" t="n">
        <f>24675</f>
        <v>24675.0</v>
      </c>
      <c r="AA13" s="24"/>
      <c r="AB13" s="26" t="n">
        <f>28710</f>
        <v>28710.0</v>
      </c>
      <c r="AC13" s="25"/>
      <c r="AD13" s="26" t="n">
        <f>53385</f>
        <v>53385.0</v>
      </c>
    </row>
    <row r="14">
      <c r="A14" s="21" t="s">
        <v>33</v>
      </c>
      <c r="B14" s="22" t="s">
        <v>27</v>
      </c>
      <c r="C14" s="22" t="s">
        <v>28</v>
      </c>
      <c r="D14" s="23"/>
      <c r="E14" s="26" t="n">
        <f>130</f>
        <v>130.0</v>
      </c>
      <c r="F14" s="24"/>
      <c r="G14" s="26" t="n">
        <f>2012</f>
        <v>2012.0</v>
      </c>
      <c r="H14" s="25"/>
      <c r="I14" s="26" t="n">
        <f>2142</f>
        <v>2142.0</v>
      </c>
      <c r="J14" s="23"/>
      <c r="K14" s="26" t="n">
        <f>4525600</f>
        <v>4525600.0</v>
      </c>
      <c r="L14" s="24"/>
      <c r="M14" s="26" t="n">
        <f>38221</f>
        <v>38221.0</v>
      </c>
      <c r="N14" s="25"/>
      <c r="O14" s="26" t="n">
        <f>4563821</f>
        <v>4563821.0</v>
      </c>
      <c r="P14" s="27" t="str">
        <f>"－"</f>
        <v>－</v>
      </c>
      <c r="Q14" s="28" t="str">
        <f>"－"</f>
        <v>－</v>
      </c>
      <c r="R14" s="29" t="str">
        <f>"－"</f>
        <v>－</v>
      </c>
      <c r="S14" s="23"/>
      <c r="T14" s="26" t="str">
        <f>"－"</f>
        <v>－</v>
      </c>
      <c r="U14" s="24"/>
      <c r="V14" s="26" t="str">
        <f>"－"</f>
        <v>－</v>
      </c>
      <c r="W14" s="25"/>
      <c r="X14" s="26" t="str">
        <f>"－"</f>
        <v>－</v>
      </c>
      <c r="Y14" s="23"/>
      <c r="Z14" s="26" t="n">
        <f>24725</f>
        <v>24725.0</v>
      </c>
      <c r="AA14" s="24"/>
      <c r="AB14" s="26" t="n">
        <f>30700</f>
        <v>30700.0</v>
      </c>
      <c r="AC14" s="25"/>
      <c r="AD14" s="26" t="n">
        <f>55425</f>
        <v>55425.0</v>
      </c>
    </row>
    <row r="15">
      <c r="A15" s="21" t="s">
        <v>34</v>
      </c>
      <c r="B15" s="22" t="s">
        <v>27</v>
      </c>
      <c r="C15" s="22" t="s">
        <v>28</v>
      </c>
      <c r="D15" s="23"/>
      <c r="E15" s="26" t="n">
        <f>24</f>
        <v>24.0</v>
      </c>
      <c r="F15" s="24"/>
      <c r="G15" s="26" t="n">
        <f>16000</f>
        <v>16000.0</v>
      </c>
      <c r="H15" s="25"/>
      <c r="I15" s="26" t="n">
        <f>16024</f>
        <v>16024.0</v>
      </c>
      <c r="J15" s="23"/>
      <c r="K15" s="26" t="n">
        <f>41599</f>
        <v>41599.0</v>
      </c>
      <c r="L15" s="24"/>
      <c r="M15" s="26" t="n">
        <f>10666000</f>
        <v>1.0666E7</v>
      </c>
      <c r="N15" s="25"/>
      <c r="O15" s="26" t="n">
        <f>10707599</f>
        <v>1.0707599E7</v>
      </c>
      <c r="P15" s="27" t="str">
        <f>"－"</f>
        <v>－</v>
      </c>
      <c r="Q15" s="28" t="str">
        <f>"－"</f>
        <v>－</v>
      </c>
      <c r="R15" s="29" t="str">
        <f>"－"</f>
        <v>－</v>
      </c>
      <c r="S15" s="23"/>
      <c r="T15" s="26" t="str">
        <f>"－"</f>
        <v>－</v>
      </c>
      <c r="U15" s="24"/>
      <c r="V15" s="26" t="str">
        <f>"－"</f>
        <v>－</v>
      </c>
      <c r="W15" s="25"/>
      <c r="X15" s="26" t="str">
        <f>"－"</f>
        <v>－</v>
      </c>
      <c r="Y15" s="23"/>
      <c r="Z15" s="26" t="n">
        <f>24747</f>
        <v>24747.0</v>
      </c>
      <c r="AA15" s="24"/>
      <c r="AB15" s="26" t="n">
        <f>26750</f>
        <v>26750.0</v>
      </c>
      <c r="AC15" s="25"/>
      <c r="AD15" s="26" t="n">
        <f>51497</f>
        <v>51497.0</v>
      </c>
    </row>
    <row r="16">
      <c r="A16" s="21" t="s">
        <v>35</v>
      </c>
      <c r="B16" s="22" t="s">
        <v>27</v>
      </c>
      <c r="C16" s="22" t="s">
        <v>28</v>
      </c>
      <c r="D16" s="23"/>
      <c r="E16" s="26"/>
      <c r="F16" s="24"/>
      <c r="G16" s="26"/>
      <c r="H16" s="25"/>
      <c r="I16" s="26"/>
      <c r="J16" s="23"/>
      <c r="K16" s="26"/>
      <c r="L16" s="24"/>
      <c r="M16" s="26"/>
      <c r="N16" s="25"/>
      <c r="O16" s="26"/>
      <c r="P16" s="27"/>
      <c r="Q16" s="28"/>
      <c r="R16" s="29"/>
      <c r="S16" s="23"/>
      <c r="T16" s="26"/>
      <c r="U16" s="24"/>
      <c r="V16" s="26"/>
      <c r="W16" s="25"/>
      <c r="X16" s="26"/>
      <c r="Y16" s="23"/>
      <c r="Z16" s="26"/>
      <c r="AA16" s="24"/>
      <c r="AB16" s="26"/>
      <c r="AC16" s="25"/>
      <c r="AD16" s="26"/>
    </row>
    <row r="17">
      <c r="A17" s="21" t="s">
        <v>36</v>
      </c>
      <c r="B17" s="22" t="s">
        <v>27</v>
      </c>
      <c r="C17" s="22" t="s">
        <v>28</v>
      </c>
      <c r="D17" s="23"/>
      <c r="E17" s="26"/>
      <c r="F17" s="24"/>
      <c r="G17" s="26"/>
      <c r="H17" s="25"/>
      <c r="I17" s="26"/>
      <c r="J17" s="23"/>
      <c r="K17" s="26"/>
      <c r="L17" s="24"/>
      <c r="M17" s="26"/>
      <c r="N17" s="25"/>
      <c r="O17" s="26"/>
      <c r="P17" s="27"/>
      <c r="Q17" s="28"/>
      <c r="R17" s="29"/>
      <c r="S17" s="23"/>
      <c r="T17" s="26"/>
      <c r="U17" s="24"/>
      <c r="V17" s="26"/>
      <c r="W17" s="25"/>
      <c r="X17" s="26"/>
      <c r="Y17" s="23"/>
      <c r="Z17" s="26"/>
      <c r="AA17" s="24"/>
      <c r="AB17" s="26"/>
      <c r="AC17" s="25"/>
      <c r="AD17" s="26"/>
    </row>
    <row r="18">
      <c r="A18" s="21" t="s">
        <v>37</v>
      </c>
      <c r="B18" s="22" t="s">
        <v>27</v>
      </c>
      <c r="C18" s="22" t="s">
        <v>28</v>
      </c>
      <c r="D18" s="23"/>
      <c r="E18" s="26" t="n">
        <f>4089</f>
        <v>4089.0</v>
      </c>
      <c r="F18" s="24"/>
      <c r="G18" s="26" t="n">
        <f>8001</f>
        <v>8001.0</v>
      </c>
      <c r="H18" s="25"/>
      <c r="I18" s="26" t="n">
        <f>12090</f>
        <v>12090.0</v>
      </c>
      <c r="J18" s="23"/>
      <c r="K18" s="26" t="n">
        <f>452171</f>
        <v>452171.0</v>
      </c>
      <c r="L18" s="24"/>
      <c r="M18" s="26" t="n">
        <f>6127000</f>
        <v>6127000.0</v>
      </c>
      <c r="N18" s="25"/>
      <c r="O18" s="26" t="n">
        <f>6579171</f>
        <v>6579171.0</v>
      </c>
      <c r="P18" s="27" t="str">
        <f>"－"</f>
        <v>－</v>
      </c>
      <c r="Q18" s="28" t="str">
        <f>"－"</f>
        <v>－</v>
      </c>
      <c r="R18" s="29" t="str">
        <f>"－"</f>
        <v>－</v>
      </c>
      <c r="S18" s="23"/>
      <c r="T18" s="26" t="str">
        <f>"－"</f>
        <v>－</v>
      </c>
      <c r="U18" s="24"/>
      <c r="V18" s="26" t="str">
        <f>"－"</f>
        <v>－</v>
      </c>
      <c r="W18" s="25"/>
      <c r="X18" s="26" t="str">
        <f>"－"</f>
        <v>－</v>
      </c>
      <c r="Y18" s="23"/>
      <c r="Z18" s="26" t="n">
        <f>26826</f>
        <v>26826.0</v>
      </c>
      <c r="AA18" s="24"/>
      <c r="AB18" s="26" t="n">
        <f>30754</f>
        <v>30754.0</v>
      </c>
      <c r="AC18" s="25"/>
      <c r="AD18" s="26" t="n">
        <f>57580</f>
        <v>57580.0</v>
      </c>
    </row>
    <row r="19">
      <c r="A19" s="21" t="s">
        <v>38</v>
      </c>
      <c r="B19" s="22" t="s">
        <v>27</v>
      </c>
      <c r="C19" s="22" t="s">
        <v>28</v>
      </c>
      <c r="D19" s="23"/>
      <c r="E19" s="26" t="n">
        <f>4001</f>
        <v>4001.0</v>
      </c>
      <c r="F19" s="24"/>
      <c r="G19" s="26" t="n">
        <f>8003</f>
        <v>8003.0</v>
      </c>
      <c r="H19" s="25"/>
      <c r="I19" s="26" t="n">
        <f>12004</f>
        <v>12004.0</v>
      </c>
      <c r="J19" s="23"/>
      <c r="K19" s="26" t="n">
        <f>717900</f>
        <v>717900.0</v>
      </c>
      <c r="L19" s="24"/>
      <c r="M19" s="26" t="n">
        <f>4875107</f>
        <v>4875107.0</v>
      </c>
      <c r="N19" s="25"/>
      <c r="O19" s="26" t="n">
        <f>5593007</f>
        <v>5593007.0</v>
      </c>
      <c r="P19" s="27" t="str">
        <f>"－"</f>
        <v>－</v>
      </c>
      <c r="Q19" s="28" t="str">
        <f>"－"</f>
        <v>－</v>
      </c>
      <c r="R19" s="29" t="str">
        <f>"－"</f>
        <v>－</v>
      </c>
      <c r="S19" s="23"/>
      <c r="T19" s="26" t="str">
        <f>"－"</f>
        <v>－</v>
      </c>
      <c r="U19" s="24"/>
      <c r="V19" s="26" t="str">
        <f>"－"</f>
        <v>－</v>
      </c>
      <c r="W19" s="25"/>
      <c r="X19" s="26" t="str">
        <f>"－"</f>
        <v>－</v>
      </c>
      <c r="Y19" s="23"/>
      <c r="Z19" s="26" t="n">
        <f>30827</f>
        <v>30827.0</v>
      </c>
      <c r="AA19" s="24"/>
      <c r="AB19" s="26" t="n">
        <f>34757</f>
        <v>34757.0</v>
      </c>
      <c r="AC19" s="25"/>
      <c r="AD19" s="26" t="n">
        <f>65584</f>
        <v>65584.0</v>
      </c>
    </row>
    <row r="20">
      <c r="A20" s="21" t="s">
        <v>39</v>
      </c>
      <c r="B20" s="22" t="s">
        <v>27</v>
      </c>
      <c r="C20" s="22" t="s">
        <v>28</v>
      </c>
      <c r="D20" s="23"/>
      <c r="E20" s="26" t="n">
        <f>2288</f>
        <v>2288.0</v>
      </c>
      <c r="F20" s="24"/>
      <c r="G20" s="26" t="n">
        <f>4022</f>
        <v>4022.0</v>
      </c>
      <c r="H20" s="25"/>
      <c r="I20" s="26" t="n">
        <f>6310</f>
        <v>6310.0</v>
      </c>
      <c r="J20" s="23"/>
      <c r="K20" s="26" t="n">
        <f>10228854</f>
        <v>1.0228854E7</v>
      </c>
      <c r="L20" s="24"/>
      <c r="M20" s="26" t="n">
        <f>1381613</f>
        <v>1381613.0</v>
      </c>
      <c r="N20" s="25"/>
      <c r="O20" s="26" t="n">
        <f>11610467</f>
        <v>1.1610467E7</v>
      </c>
      <c r="P20" s="27" t="str">
        <f>"－"</f>
        <v>－</v>
      </c>
      <c r="Q20" s="28" t="str">
        <f>"－"</f>
        <v>－</v>
      </c>
      <c r="R20" s="29" t="str">
        <f>"－"</f>
        <v>－</v>
      </c>
      <c r="S20" s="23"/>
      <c r="T20" s="26" t="str">
        <f>"－"</f>
        <v>－</v>
      </c>
      <c r="U20" s="24"/>
      <c r="V20" s="26" t="str">
        <f>"－"</f>
        <v>－</v>
      </c>
      <c r="W20" s="25"/>
      <c r="X20" s="26" t="str">
        <f>"－"</f>
        <v>－</v>
      </c>
      <c r="Y20" s="23" t="s">
        <v>40</v>
      </c>
      <c r="Z20" s="26" t="n">
        <f>32855</f>
        <v>32855.0</v>
      </c>
      <c r="AA20" s="24"/>
      <c r="AB20" s="26" t="n">
        <f>36767</f>
        <v>36767.0</v>
      </c>
      <c r="AC20" s="25"/>
      <c r="AD20" s="26" t="n">
        <f>69622</f>
        <v>69622.0</v>
      </c>
    </row>
    <row r="21">
      <c r="A21" s="21" t="s">
        <v>41</v>
      </c>
      <c r="B21" s="22" t="s">
        <v>27</v>
      </c>
      <c r="C21" s="22" t="s">
        <v>28</v>
      </c>
      <c r="D21" s="23" t="s">
        <v>40</v>
      </c>
      <c r="E21" s="26" t="n">
        <f>14070</f>
        <v>14070.0</v>
      </c>
      <c r="F21" s="24" t="s">
        <v>40</v>
      </c>
      <c r="G21" s="26" t="n">
        <f>20006</f>
        <v>20006.0</v>
      </c>
      <c r="H21" s="25" t="s">
        <v>40</v>
      </c>
      <c r="I21" s="26" t="n">
        <f>34076</f>
        <v>34076.0</v>
      </c>
      <c r="J21" s="23"/>
      <c r="K21" s="26" t="n">
        <f>2821000</f>
        <v>2821000.0</v>
      </c>
      <c r="L21" s="24" t="s">
        <v>40</v>
      </c>
      <c r="M21" s="26" t="n">
        <f>35316925</f>
        <v>3.5316925E7</v>
      </c>
      <c r="N21" s="25" t="s">
        <v>40</v>
      </c>
      <c r="O21" s="26" t="n">
        <f>38137925</f>
        <v>3.8137925E7</v>
      </c>
      <c r="P21" s="27" t="n">
        <f>5</f>
        <v>5.0</v>
      </c>
      <c r="Q21" s="28" t="n">
        <f>10156</f>
        <v>10156.0</v>
      </c>
      <c r="R21" s="29" t="n">
        <f>10161</f>
        <v>10161.0</v>
      </c>
      <c r="S21" s="23"/>
      <c r="T21" s="26" t="str">
        <f>"－"</f>
        <v>－</v>
      </c>
      <c r="U21" s="24"/>
      <c r="V21" s="26" t="str">
        <f>"－"</f>
        <v>－</v>
      </c>
      <c r="W21" s="25"/>
      <c r="X21" s="26" t="str">
        <f>"－"</f>
        <v>－</v>
      </c>
      <c r="Y21" s="23" t="s">
        <v>42</v>
      </c>
      <c r="Z21" s="26" t="n">
        <f>20565</f>
        <v>20565.0</v>
      </c>
      <c r="AA21" s="24" t="s">
        <v>42</v>
      </c>
      <c r="AB21" s="26" t="n">
        <f>24607</f>
        <v>24607.0</v>
      </c>
      <c r="AC21" s="25" t="s">
        <v>42</v>
      </c>
      <c r="AD21" s="26" t="n">
        <f>45172</f>
        <v>45172.0</v>
      </c>
    </row>
    <row r="22">
      <c r="A22" s="21" t="s">
        <v>43</v>
      </c>
      <c r="B22" s="22" t="s">
        <v>27</v>
      </c>
      <c r="C22" s="22" t="s">
        <v>28</v>
      </c>
      <c r="D22" s="23"/>
      <c r="E22" s="26" t="n">
        <f>15</f>
        <v>15.0</v>
      </c>
      <c r="F22" s="24" t="s">
        <v>42</v>
      </c>
      <c r="G22" s="26" t="str">
        <f>"－"</f>
        <v>－</v>
      </c>
      <c r="H22" s="25"/>
      <c r="I22" s="26" t="n">
        <f>15</f>
        <v>15.0</v>
      </c>
      <c r="J22" s="23"/>
      <c r="K22" s="26" t="n">
        <f>2070</f>
        <v>2070.0</v>
      </c>
      <c r="L22" s="24" t="s">
        <v>42</v>
      </c>
      <c r="M22" s="26" t="str">
        <f>"－"</f>
        <v>－</v>
      </c>
      <c r="N22" s="25"/>
      <c r="O22" s="26" t="n">
        <f>2070</f>
        <v>2070.0</v>
      </c>
      <c r="P22" s="27" t="str">
        <f>"－"</f>
        <v>－</v>
      </c>
      <c r="Q22" s="28" t="str">
        <f>"－"</f>
        <v>－</v>
      </c>
      <c r="R22" s="29" t="str">
        <f>"－"</f>
        <v>－</v>
      </c>
      <c r="S22" s="23"/>
      <c r="T22" s="26" t="str">
        <f>"－"</f>
        <v>－</v>
      </c>
      <c r="U22" s="24"/>
      <c r="V22" s="26" t="str">
        <f>"－"</f>
        <v>－</v>
      </c>
      <c r="W22" s="25"/>
      <c r="X22" s="26" t="str">
        <f>"－"</f>
        <v>－</v>
      </c>
      <c r="Y22" s="23"/>
      <c r="Z22" s="26" t="n">
        <f>20580</f>
        <v>20580.0</v>
      </c>
      <c r="AA22" s="24"/>
      <c r="AB22" s="26" t="n">
        <f>24607</f>
        <v>24607.0</v>
      </c>
      <c r="AC22" s="25"/>
      <c r="AD22" s="26" t="n">
        <f>45187</f>
        <v>45187.0</v>
      </c>
    </row>
    <row r="23">
      <c r="A23" s="21" t="s">
        <v>44</v>
      </c>
      <c r="B23" s="22" t="s">
        <v>27</v>
      </c>
      <c r="C23" s="22" t="s">
        <v>28</v>
      </c>
      <c r="D23" s="23"/>
      <c r="E23" s="26"/>
      <c r="F23" s="24"/>
      <c r="G23" s="26"/>
      <c r="H23" s="25"/>
      <c r="I23" s="26"/>
      <c r="J23" s="23"/>
      <c r="K23" s="26"/>
      <c r="L23" s="24"/>
      <c r="M23" s="26"/>
      <c r="N23" s="25"/>
      <c r="O23" s="26"/>
      <c r="P23" s="27"/>
      <c r="Q23" s="28"/>
      <c r="R23" s="29"/>
      <c r="S23" s="23"/>
      <c r="T23" s="26"/>
      <c r="U23" s="24"/>
      <c r="V23" s="26"/>
      <c r="W23" s="25"/>
      <c r="X23" s="26"/>
      <c r="Y23" s="23"/>
      <c r="Z23" s="26"/>
      <c r="AA23" s="24"/>
      <c r="AB23" s="26"/>
      <c r="AC23" s="25"/>
      <c r="AD23" s="26"/>
    </row>
    <row r="24">
      <c r="A24" s="21" t="s">
        <v>45</v>
      </c>
      <c r="B24" s="22" t="s">
        <v>27</v>
      </c>
      <c r="C24" s="22" t="s">
        <v>28</v>
      </c>
      <c r="D24" s="23"/>
      <c r="E24" s="26"/>
      <c r="F24" s="24"/>
      <c r="G24" s="26"/>
      <c r="H24" s="25"/>
      <c r="I24" s="26"/>
      <c r="J24" s="23"/>
      <c r="K24" s="26"/>
      <c r="L24" s="24"/>
      <c r="M24" s="26"/>
      <c r="N24" s="25"/>
      <c r="O24" s="26"/>
      <c r="P24" s="27"/>
      <c r="Q24" s="28"/>
      <c r="R24" s="29"/>
      <c r="S24" s="23"/>
      <c r="T24" s="26"/>
      <c r="U24" s="24"/>
      <c r="V24" s="26"/>
      <c r="W24" s="25"/>
      <c r="X24" s="26"/>
      <c r="Y24" s="23"/>
      <c r="Z24" s="26"/>
      <c r="AA24" s="24"/>
      <c r="AB24" s="26"/>
      <c r="AC24" s="25"/>
      <c r="AD24" s="26"/>
    </row>
    <row r="25">
      <c r="A25" s="21" t="s">
        <v>46</v>
      </c>
      <c r="B25" s="22" t="s">
        <v>27</v>
      </c>
      <c r="C25" s="22" t="s">
        <v>28</v>
      </c>
      <c r="D25" s="23" t="s">
        <v>42</v>
      </c>
      <c r="E25" s="26" t="n">
        <f>1</f>
        <v>1.0</v>
      </c>
      <c r="F25" s="24"/>
      <c r="G25" s="26" t="str">
        <f>"－"</f>
        <v>－</v>
      </c>
      <c r="H25" s="25" t="s">
        <v>42</v>
      </c>
      <c r="I25" s="26" t="n">
        <f>1</f>
        <v>1.0</v>
      </c>
      <c r="J25" s="23" t="s">
        <v>42</v>
      </c>
      <c r="K25" s="26" t="n">
        <f>437</f>
        <v>437.0</v>
      </c>
      <c r="L25" s="24"/>
      <c r="M25" s="26" t="str">
        <f>"－"</f>
        <v>－</v>
      </c>
      <c r="N25" s="25" t="s">
        <v>42</v>
      </c>
      <c r="O25" s="26" t="n">
        <f>437</f>
        <v>437.0</v>
      </c>
      <c r="P25" s="27" t="str">
        <f>"－"</f>
        <v>－</v>
      </c>
      <c r="Q25" s="28" t="str">
        <f>"－"</f>
        <v>－</v>
      </c>
      <c r="R25" s="29" t="str">
        <f>"－"</f>
        <v>－</v>
      </c>
      <c r="S25" s="23"/>
      <c r="T25" s="26" t="str">
        <f>"－"</f>
        <v>－</v>
      </c>
      <c r="U25" s="24"/>
      <c r="V25" s="26" t="str">
        <f>"－"</f>
        <v>－</v>
      </c>
      <c r="W25" s="25"/>
      <c r="X25" s="26" t="str">
        <f>"－"</f>
        <v>－</v>
      </c>
      <c r="Y25" s="23"/>
      <c r="Z25" s="26" t="n">
        <f>20581</f>
        <v>20581.0</v>
      </c>
      <c r="AA25" s="24"/>
      <c r="AB25" s="26" t="n">
        <f>24607</f>
        <v>24607.0</v>
      </c>
      <c r="AC25" s="25"/>
      <c r="AD25" s="26" t="n">
        <f>45188</f>
        <v>45188.0</v>
      </c>
    </row>
    <row r="26">
      <c r="A26" s="21" t="s">
        <v>47</v>
      </c>
      <c r="B26" s="22" t="s">
        <v>27</v>
      </c>
      <c r="C26" s="22" t="s">
        <v>28</v>
      </c>
      <c r="D26" s="23"/>
      <c r="E26" s="26" t="n">
        <f>150</f>
        <v>150.0</v>
      </c>
      <c r="F26" s="24"/>
      <c r="G26" s="26" t="n">
        <f>2023</f>
        <v>2023.0</v>
      </c>
      <c r="H26" s="25"/>
      <c r="I26" s="26" t="n">
        <f>2173</f>
        <v>2173.0</v>
      </c>
      <c r="J26" s="23"/>
      <c r="K26" s="26" t="n">
        <f>12216000</f>
        <v>1.2216E7</v>
      </c>
      <c r="L26" s="24"/>
      <c r="M26" s="26" t="n">
        <f>856500</f>
        <v>856500.0</v>
      </c>
      <c r="N26" s="25"/>
      <c r="O26" s="26" t="n">
        <f>13072500</f>
        <v>1.30725E7</v>
      </c>
      <c r="P26" s="27" t="str">
        <f>"－"</f>
        <v>－</v>
      </c>
      <c r="Q26" s="28" t="str">
        <f>"－"</f>
        <v>－</v>
      </c>
      <c r="R26" s="29" t="str">
        <f>"－"</f>
        <v>－</v>
      </c>
      <c r="S26" s="23"/>
      <c r="T26" s="26" t="str">
        <f>"－"</f>
        <v>－</v>
      </c>
      <c r="U26" s="24"/>
      <c r="V26" s="26" t="str">
        <f>"－"</f>
        <v>－</v>
      </c>
      <c r="W26" s="25"/>
      <c r="X26" s="26" t="str">
        <f>"－"</f>
        <v>－</v>
      </c>
      <c r="Y26" s="23"/>
      <c r="Z26" s="26" t="n">
        <f>20731</f>
        <v>20731.0</v>
      </c>
      <c r="AA26" s="24"/>
      <c r="AB26" s="26" t="n">
        <f>26630</f>
        <v>26630.0</v>
      </c>
      <c r="AC26" s="25"/>
      <c r="AD26" s="26" t="n">
        <f>47361</f>
        <v>47361.0</v>
      </c>
    </row>
    <row r="27">
      <c r="A27" s="21" t="s">
        <v>48</v>
      </c>
      <c r="B27" s="22" t="s">
        <v>27</v>
      </c>
      <c r="C27" s="22" t="s">
        <v>28</v>
      </c>
      <c r="D27" s="23"/>
      <c r="E27" s="26" t="n">
        <f>4070</f>
        <v>4070.0</v>
      </c>
      <c r="F27" s="24"/>
      <c r="G27" s="26" t="n">
        <f>6001</f>
        <v>6001.0</v>
      </c>
      <c r="H27" s="25"/>
      <c r="I27" s="26" t="n">
        <f>10071</f>
        <v>10071.0</v>
      </c>
      <c r="J27" s="23"/>
      <c r="K27" s="26" t="n">
        <f>5050950</f>
        <v>5050950.0</v>
      </c>
      <c r="L27" s="24"/>
      <c r="M27" s="26" t="n">
        <f>2952506</f>
        <v>2952506.0</v>
      </c>
      <c r="N27" s="25"/>
      <c r="O27" s="26" t="n">
        <f>8003456</f>
        <v>8003456.0</v>
      </c>
      <c r="P27" s="27" t="str">
        <f>"－"</f>
        <v>－</v>
      </c>
      <c r="Q27" s="28" t="str">
        <f>"－"</f>
        <v>－</v>
      </c>
      <c r="R27" s="29" t="str">
        <f>"－"</f>
        <v>－</v>
      </c>
      <c r="S27" s="23"/>
      <c r="T27" s="26" t="str">
        <f>"－"</f>
        <v>－</v>
      </c>
      <c r="U27" s="24"/>
      <c r="V27" s="26" t="str">
        <f>"－"</f>
        <v>－</v>
      </c>
      <c r="W27" s="25"/>
      <c r="X27" s="26" t="str">
        <f>"－"</f>
        <v>－</v>
      </c>
      <c r="Y27" s="23"/>
      <c r="Z27" s="26" t="n">
        <f>22761</f>
        <v>22761.0</v>
      </c>
      <c r="AA27" s="24"/>
      <c r="AB27" s="26" t="n">
        <f>30627</f>
        <v>30627.0</v>
      </c>
      <c r="AC27" s="25"/>
      <c r="AD27" s="26" t="n">
        <f>53388</f>
        <v>53388.0</v>
      </c>
    </row>
    <row r="28">
      <c r="A28" s="21" t="s">
        <v>49</v>
      </c>
      <c r="B28" s="22" t="s">
        <v>27</v>
      </c>
      <c r="C28" s="22" t="s">
        <v>28</v>
      </c>
      <c r="D28" s="23"/>
      <c r="E28" s="26" t="n">
        <f>2220</f>
        <v>2220.0</v>
      </c>
      <c r="F28" s="24"/>
      <c r="G28" s="26" t="n">
        <f>10000</f>
        <v>10000.0</v>
      </c>
      <c r="H28" s="25"/>
      <c r="I28" s="26" t="n">
        <f>12220</f>
        <v>12220.0</v>
      </c>
      <c r="J28" s="23"/>
      <c r="K28" s="26" t="n">
        <f>584200</f>
        <v>584200.0</v>
      </c>
      <c r="L28" s="24"/>
      <c r="M28" s="26" t="n">
        <f>4916000</f>
        <v>4916000.0</v>
      </c>
      <c r="N28" s="25"/>
      <c r="O28" s="26" t="n">
        <f>5500200</f>
        <v>5500200.0</v>
      </c>
      <c r="P28" s="27" t="str">
        <f>"－"</f>
        <v>－</v>
      </c>
      <c r="Q28" s="28" t="str">
        <f>"－"</f>
        <v>－</v>
      </c>
      <c r="R28" s="29" t="str">
        <f>"－"</f>
        <v>－</v>
      </c>
      <c r="S28" s="23"/>
      <c r="T28" s="26" t="str">
        <f>"－"</f>
        <v>－</v>
      </c>
      <c r="U28" s="24"/>
      <c r="V28" s="26" t="str">
        <f>"－"</f>
        <v>－</v>
      </c>
      <c r="W28" s="25"/>
      <c r="X28" s="26" t="str">
        <f>"－"</f>
        <v>－</v>
      </c>
      <c r="Y28" s="23"/>
      <c r="Z28" s="26" t="n">
        <f>24981</f>
        <v>24981.0</v>
      </c>
      <c r="AA28" s="24"/>
      <c r="AB28" s="26" t="n">
        <f>34627</f>
        <v>34627.0</v>
      </c>
      <c r="AC28" s="25"/>
      <c r="AD28" s="26" t="n">
        <f>59608</f>
        <v>59608.0</v>
      </c>
    </row>
    <row r="29">
      <c r="A29" s="21" t="s">
        <v>50</v>
      </c>
      <c r="B29" s="22" t="s">
        <v>27</v>
      </c>
      <c r="C29" s="22" t="s">
        <v>28</v>
      </c>
      <c r="D29" s="23"/>
      <c r="E29" s="26" t="n">
        <f>100</f>
        <v>100.0</v>
      </c>
      <c r="F29" s="24"/>
      <c r="G29" s="26" t="n">
        <f>4000</f>
        <v>4000.0</v>
      </c>
      <c r="H29" s="25"/>
      <c r="I29" s="26" t="n">
        <f>4100</f>
        <v>4100.0</v>
      </c>
      <c r="J29" s="23"/>
      <c r="K29" s="26" t="n">
        <f>10000</f>
        <v>10000.0</v>
      </c>
      <c r="L29" s="24"/>
      <c r="M29" s="26" t="n">
        <f>1758000</f>
        <v>1758000.0</v>
      </c>
      <c r="N29" s="25"/>
      <c r="O29" s="26" t="n">
        <f>1768000</f>
        <v>1768000.0</v>
      </c>
      <c r="P29" s="27" t="str">
        <f>"－"</f>
        <v>－</v>
      </c>
      <c r="Q29" s="28" t="str">
        <f>"－"</f>
        <v>－</v>
      </c>
      <c r="R29" s="29" t="str">
        <f>"－"</f>
        <v>－</v>
      </c>
      <c r="S29" s="23"/>
      <c r="T29" s="26" t="str">
        <f>"－"</f>
        <v>－</v>
      </c>
      <c r="U29" s="24"/>
      <c r="V29" s="26" t="str">
        <f>"－"</f>
        <v>－</v>
      </c>
      <c r="W29" s="25"/>
      <c r="X29" s="26" t="str">
        <f>"－"</f>
        <v>－</v>
      </c>
      <c r="Y29" s="23"/>
      <c r="Z29" s="26" t="n">
        <f>25081</f>
        <v>25081.0</v>
      </c>
      <c r="AA29" s="24"/>
      <c r="AB29" s="26" t="n">
        <f>34627</f>
        <v>34627.0</v>
      </c>
      <c r="AC29" s="25"/>
      <c r="AD29" s="26" t="n">
        <f>59708</f>
        <v>59708.0</v>
      </c>
    </row>
    <row r="30">
      <c r="A30" s="21" t="s">
        <v>51</v>
      </c>
      <c r="B30" s="22" t="s">
        <v>27</v>
      </c>
      <c r="C30" s="22" t="s">
        <v>28</v>
      </c>
      <c r="D30" s="23"/>
      <c r="E30" s="26"/>
      <c r="F30" s="24"/>
      <c r="G30" s="26"/>
      <c r="H30" s="25"/>
      <c r="I30" s="26"/>
      <c r="J30" s="23"/>
      <c r="K30" s="26"/>
      <c r="L30" s="24"/>
      <c r="M30" s="26"/>
      <c r="N30" s="25"/>
      <c r="O30" s="26"/>
      <c r="P30" s="27"/>
      <c r="Q30" s="28"/>
      <c r="R30" s="29"/>
      <c r="S30" s="23"/>
      <c r="T30" s="26"/>
      <c r="U30" s="24"/>
      <c r="V30" s="26"/>
      <c r="W30" s="25"/>
      <c r="X30" s="26"/>
      <c r="Y30" s="23"/>
      <c r="Z30" s="26"/>
      <c r="AA30" s="24"/>
      <c r="AB30" s="26"/>
      <c r="AC30" s="25"/>
      <c r="AD30" s="26"/>
    </row>
    <row r="31">
      <c r="A31" s="21" t="s">
        <v>52</v>
      </c>
      <c r="B31" s="22" t="s">
        <v>27</v>
      </c>
      <c r="C31" s="22" t="s">
        <v>28</v>
      </c>
      <c r="D31" s="23"/>
      <c r="E31" s="26"/>
      <c r="F31" s="24"/>
      <c r="G31" s="26"/>
      <c r="H31" s="25"/>
      <c r="I31" s="26"/>
      <c r="J31" s="23"/>
      <c r="K31" s="26"/>
      <c r="L31" s="24"/>
      <c r="M31" s="26"/>
      <c r="N31" s="25"/>
      <c r="O31" s="26"/>
      <c r="P31" s="27"/>
      <c r="Q31" s="28"/>
      <c r="R31" s="29"/>
      <c r="S31" s="23"/>
      <c r="T31" s="26"/>
      <c r="U31" s="24"/>
      <c r="V31" s="26"/>
      <c r="W31" s="25"/>
      <c r="X31" s="26"/>
      <c r="Y31" s="23"/>
      <c r="Z31" s="26"/>
      <c r="AA31" s="24"/>
      <c r="AB31" s="26"/>
      <c r="AC31" s="25"/>
      <c r="AD31" s="26"/>
    </row>
    <row r="32">
      <c r="A32" s="21" t="s">
        <v>53</v>
      </c>
      <c r="B32" s="22" t="s">
        <v>27</v>
      </c>
      <c r="C32" s="22" t="s">
        <v>28</v>
      </c>
      <c r="D32" s="23"/>
      <c r="E32" s="26"/>
      <c r="F32" s="24"/>
      <c r="G32" s="26"/>
      <c r="H32" s="25"/>
      <c r="I32" s="26"/>
      <c r="J32" s="23"/>
      <c r="K32" s="26"/>
      <c r="L32" s="24"/>
      <c r="M32" s="26"/>
      <c r="N32" s="25"/>
      <c r="O32" s="26"/>
      <c r="P32" s="27"/>
      <c r="Q32" s="28"/>
      <c r="R32" s="29"/>
      <c r="S32" s="23"/>
      <c r="T32" s="26"/>
      <c r="U32" s="24"/>
      <c r="V32" s="26"/>
      <c r="W32" s="25"/>
      <c r="X32" s="26"/>
      <c r="Y32" s="23"/>
      <c r="Z32" s="26"/>
      <c r="AA32" s="24"/>
      <c r="AB32" s="26"/>
      <c r="AC32" s="25"/>
      <c r="AD32" s="26"/>
    </row>
    <row r="33">
      <c r="A33" s="21" t="s">
        <v>54</v>
      </c>
      <c r="B33" s="22" t="s">
        <v>27</v>
      </c>
      <c r="C33" s="22" t="s">
        <v>28</v>
      </c>
      <c r="D33" s="23"/>
      <c r="E33" s="26" t="n">
        <f>6050</f>
        <v>6050.0</v>
      </c>
      <c r="F33" s="24"/>
      <c r="G33" s="26" t="n">
        <f>10001</f>
        <v>10001.0</v>
      </c>
      <c r="H33" s="25"/>
      <c r="I33" s="26" t="n">
        <f>16051</f>
        <v>16051.0</v>
      </c>
      <c r="J33" s="23"/>
      <c r="K33" s="26" t="n">
        <f>1321250</f>
        <v>1321250.0</v>
      </c>
      <c r="L33" s="24"/>
      <c r="M33" s="26" t="n">
        <f>8522701</f>
        <v>8522701.0</v>
      </c>
      <c r="N33" s="25"/>
      <c r="O33" s="26" t="n">
        <f>9843951</f>
        <v>9843951.0</v>
      </c>
      <c r="P33" s="27" t="str">
        <f>"－"</f>
        <v>－</v>
      </c>
      <c r="Q33" s="28" t="str">
        <f>"－"</f>
        <v>－</v>
      </c>
      <c r="R33" s="29" t="str">
        <f>"－"</f>
        <v>－</v>
      </c>
      <c r="S33" s="23"/>
      <c r="T33" s="26" t="str">
        <f>"－"</f>
        <v>－</v>
      </c>
      <c r="U33" s="24"/>
      <c r="V33" s="26" t="str">
        <f>"－"</f>
        <v>－</v>
      </c>
      <c r="W33" s="25"/>
      <c r="X33" s="26" t="str">
        <f>"－"</f>
        <v>－</v>
      </c>
      <c r="Y33" s="23"/>
      <c r="Z33" s="26" t="n">
        <f>28931</f>
        <v>28931.0</v>
      </c>
      <c r="AA33" s="24"/>
      <c r="AB33" s="26" t="n">
        <f>34627</f>
        <v>34627.0</v>
      </c>
      <c r="AC33" s="25"/>
      <c r="AD33" s="26" t="n">
        <f>63558</f>
        <v>63558.0</v>
      </c>
    </row>
    <row r="34">
      <c r="A34" s="21" t="s">
        <v>55</v>
      </c>
      <c r="B34" s="22" t="s">
        <v>27</v>
      </c>
      <c r="C34" s="22" t="s">
        <v>28</v>
      </c>
      <c r="D34" s="23"/>
      <c r="E34" s="26" t="n">
        <f>46</f>
        <v>46.0</v>
      </c>
      <c r="F34" s="24"/>
      <c r="G34" s="26" t="n">
        <f>7001</f>
        <v>7001.0</v>
      </c>
      <c r="H34" s="25"/>
      <c r="I34" s="26" t="n">
        <f>7047</f>
        <v>7047.0</v>
      </c>
      <c r="J34" s="23"/>
      <c r="K34" s="26" t="n">
        <f>2039055</f>
        <v>2039055.0</v>
      </c>
      <c r="L34" s="24"/>
      <c r="M34" s="26" t="n">
        <f>2679942</f>
        <v>2679942.0</v>
      </c>
      <c r="N34" s="25"/>
      <c r="O34" s="26" t="n">
        <f>4718997</f>
        <v>4718997.0</v>
      </c>
      <c r="P34" s="27" t="str">
        <f>"－"</f>
        <v>－</v>
      </c>
      <c r="Q34" s="28" t="str">
        <f>"－"</f>
        <v>－</v>
      </c>
      <c r="R34" s="29" t="str">
        <f>"－"</f>
        <v>－</v>
      </c>
      <c r="S34" s="23"/>
      <c r="T34" s="26" t="str">
        <f>"－"</f>
        <v>－</v>
      </c>
      <c r="U34" s="24"/>
      <c r="V34" s="26" t="str">
        <f>"－"</f>
        <v>－</v>
      </c>
      <c r="W34" s="25"/>
      <c r="X34" s="26" t="str">
        <f>"－"</f>
        <v>－</v>
      </c>
      <c r="Y34" s="23"/>
      <c r="Z34" s="26" t="n">
        <f>28885</f>
        <v>28885.0</v>
      </c>
      <c r="AA34" s="24"/>
      <c r="AB34" s="26" t="n">
        <f>41628</f>
        <v>41628.0</v>
      </c>
      <c r="AC34" s="25"/>
      <c r="AD34" s="26" t="n">
        <f>70513</f>
        <v>70513.0</v>
      </c>
    </row>
    <row r="35">
      <c r="A35" s="21" t="s">
        <v>56</v>
      </c>
      <c r="B35" s="22" t="s">
        <v>27</v>
      </c>
      <c r="C35" s="22" t="s">
        <v>28</v>
      </c>
      <c r="D35" s="23"/>
      <c r="E35" s="26" t="n">
        <f>151</f>
        <v>151.0</v>
      </c>
      <c r="F35" s="24"/>
      <c r="G35" s="26" t="n">
        <f>3000</f>
        <v>3000.0</v>
      </c>
      <c r="H35" s="25"/>
      <c r="I35" s="26" t="n">
        <f>3151</f>
        <v>3151.0</v>
      </c>
      <c r="J35" s="23"/>
      <c r="K35" s="26" t="n">
        <f>8880613</f>
        <v>8880613.0</v>
      </c>
      <c r="L35" s="24"/>
      <c r="M35" s="26" t="n">
        <f>2211000</f>
        <v>2211000.0</v>
      </c>
      <c r="N35" s="25"/>
      <c r="O35" s="26" t="n">
        <f>11091613</f>
        <v>1.1091613E7</v>
      </c>
      <c r="P35" s="27" t="str">
        <f>"－"</f>
        <v>－</v>
      </c>
      <c r="Q35" s="28" t="str">
        <f>"－"</f>
        <v>－</v>
      </c>
      <c r="R35" s="29" t="str">
        <f>"－"</f>
        <v>－</v>
      </c>
      <c r="S35" s="23"/>
      <c r="T35" s="26" t="str">
        <f>"－"</f>
        <v>－</v>
      </c>
      <c r="U35" s="24"/>
      <c r="V35" s="26" t="str">
        <f>"－"</f>
        <v>－</v>
      </c>
      <c r="W35" s="25"/>
      <c r="X35" s="26" t="str">
        <f>"－"</f>
        <v>－</v>
      </c>
      <c r="Y35" s="23"/>
      <c r="Z35" s="26" t="n">
        <f>28736</f>
        <v>28736.0</v>
      </c>
      <c r="AA35" s="24"/>
      <c r="AB35" s="26" t="n">
        <f>42628</f>
        <v>42628.0</v>
      </c>
      <c r="AC35" s="25"/>
      <c r="AD35" s="26" t="n">
        <f>71364</f>
        <v>71364.0</v>
      </c>
    </row>
    <row r="36">
      <c r="A36" s="21" t="s">
        <v>57</v>
      </c>
      <c r="B36" s="22" t="s">
        <v>27</v>
      </c>
      <c r="C36" s="22" t="s">
        <v>28</v>
      </c>
      <c r="D36" s="23"/>
      <c r="E36" s="26" t="n">
        <f>120</f>
        <v>120.0</v>
      </c>
      <c r="F36" s="24"/>
      <c r="G36" s="26" t="str">
        <f>"－"</f>
        <v>－</v>
      </c>
      <c r="H36" s="25"/>
      <c r="I36" s="26" t="n">
        <f>120</f>
        <v>120.0</v>
      </c>
      <c r="J36" s="23" t="s">
        <v>40</v>
      </c>
      <c r="K36" s="26" t="n">
        <f>14017200</f>
        <v>1.40172E7</v>
      </c>
      <c r="L36" s="24"/>
      <c r="M36" s="26" t="str">
        <f>"－"</f>
        <v>－</v>
      </c>
      <c r="N36" s="25"/>
      <c r="O36" s="26" t="n">
        <f>14017200</f>
        <v>1.40172E7</v>
      </c>
      <c r="P36" s="27" t="str">
        <f>"－"</f>
        <v>－</v>
      </c>
      <c r="Q36" s="28" t="str">
        <f>"－"</f>
        <v>－</v>
      </c>
      <c r="R36" s="29" t="str">
        <f>"－"</f>
        <v>－</v>
      </c>
      <c r="S36" s="23"/>
      <c r="T36" s="26" t="str">
        <f>"－"</f>
        <v>－</v>
      </c>
      <c r="U36" s="24"/>
      <c r="V36" s="26" t="str">
        <f>"－"</f>
        <v>－</v>
      </c>
      <c r="W36" s="25"/>
      <c r="X36" s="26" t="str">
        <f>"－"</f>
        <v>－</v>
      </c>
      <c r="Y36" s="23"/>
      <c r="Z36" s="26" t="n">
        <f>28856</f>
        <v>28856.0</v>
      </c>
      <c r="AA36" s="24"/>
      <c r="AB36" s="26" t="n">
        <f>42628</f>
        <v>42628.0</v>
      </c>
      <c r="AC36" s="25"/>
      <c r="AD36" s="26" t="n">
        <f>71484</f>
        <v>71484.0</v>
      </c>
    </row>
    <row r="37">
      <c r="A37" s="21" t="s">
        <v>58</v>
      </c>
      <c r="B37" s="22" t="s">
        <v>27</v>
      </c>
      <c r="C37" s="22" t="s">
        <v>28</v>
      </c>
      <c r="D37" s="23"/>
      <c r="E37" s="26"/>
      <c r="F37" s="24"/>
      <c r="G37" s="26"/>
      <c r="H37" s="25"/>
      <c r="I37" s="26"/>
      <c r="J37" s="23"/>
      <c r="K37" s="26"/>
      <c r="L37" s="24"/>
      <c r="M37" s="26"/>
      <c r="N37" s="25"/>
      <c r="O37" s="26"/>
      <c r="P37" s="27"/>
      <c r="Q37" s="28"/>
      <c r="R37" s="29"/>
      <c r="S37" s="23"/>
      <c r="T37" s="26"/>
      <c r="U37" s="24"/>
      <c r="V37" s="26"/>
      <c r="W37" s="25"/>
      <c r="X37" s="26"/>
      <c r="Y37" s="23"/>
      <c r="Z37" s="26"/>
      <c r="AA37" s="24"/>
      <c r="AB37" s="26"/>
      <c r="AC37" s="25"/>
      <c r="AD37" s="26"/>
    </row>
    <row r="38">
      <c r="A38" s="21" t="s">
        <v>59</v>
      </c>
      <c r="B38" s="22" t="s">
        <v>27</v>
      </c>
      <c r="C38" s="22" t="s">
        <v>28</v>
      </c>
      <c r="D38" s="23"/>
      <c r="E38" s="26"/>
      <c r="F38" s="24"/>
      <c r="G38" s="26"/>
      <c r="H38" s="25"/>
      <c r="I38" s="26"/>
      <c r="J38" s="23"/>
      <c r="K38" s="26"/>
      <c r="L38" s="24"/>
      <c r="M38" s="26"/>
      <c r="N38" s="25"/>
      <c r="O38" s="26"/>
      <c r="P38" s="27"/>
      <c r="Q38" s="28"/>
      <c r="R38" s="29"/>
      <c r="S38" s="23"/>
      <c r="T38" s="26"/>
      <c r="U38" s="24"/>
      <c r="V38" s="26"/>
      <c r="W38" s="25"/>
      <c r="X38" s="26"/>
      <c r="Y38" s="23"/>
      <c r="Z38" s="26"/>
      <c r="AA38" s="24"/>
      <c r="AB38" s="26"/>
      <c r="AC38" s="25"/>
      <c r="AD38" s="26"/>
    </row>
    <row r="39">
      <c r="A39" s="21" t="s">
        <v>60</v>
      </c>
      <c r="B39" s="22" t="s">
        <v>27</v>
      </c>
      <c r="C39" s="22" t="s">
        <v>28</v>
      </c>
      <c r="D39" s="23"/>
      <c r="E39" s="26" t="n">
        <f>2100</f>
        <v>2100.0</v>
      </c>
      <c r="F39" s="24"/>
      <c r="G39" s="26" t="n">
        <f>4000</f>
        <v>4000.0</v>
      </c>
      <c r="H39" s="25"/>
      <c r="I39" s="26" t="n">
        <f>6100</f>
        <v>6100.0</v>
      </c>
      <c r="J39" s="23"/>
      <c r="K39" s="26" t="n">
        <f>1037000</f>
        <v>1037000.0</v>
      </c>
      <c r="L39" s="24"/>
      <c r="M39" s="26" t="n">
        <f>2520000</f>
        <v>2520000.0</v>
      </c>
      <c r="N39" s="25"/>
      <c r="O39" s="26" t="n">
        <f>3557000</f>
        <v>3557000.0</v>
      </c>
      <c r="P39" s="27" t="str">
        <f>"－"</f>
        <v>－</v>
      </c>
      <c r="Q39" s="28" t="str">
        <f>"－"</f>
        <v>－</v>
      </c>
      <c r="R39" s="29" t="str">
        <f>"－"</f>
        <v>－</v>
      </c>
      <c r="S39" s="23"/>
      <c r="T39" s="26" t="str">
        <f>"－"</f>
        <v>－</v>
      </c>
      <c r="U39" s="24"/>
      <c r="V39" s="26" t="str">
        <f>"－"</f>
        <v>－</v>
      </c>
      <c r="W39" s="25"/>
      <c r="X39" s="26" t="str">
        <f>"－"</f>
        <v>－</v>
      </c>
      <c r="Y39" s="23"/>
      <c r="Z39" s="26" t="n">
        <f>30956</f>
        <v>30956.0</v>
      </c>
      <c r="AA39" s="24" t="s">
        <v>40</v>
      </c>
      <c r="AB39" s="26" t="n">
        <f>44628</f>
        <v>44628.0</v>
      </c>
      <c r="AC39" s="25" t="s">
        <v>40</v>
      </c>
      <c r="AD39" s="26" t="n">
        <f>75584</f>
        <v>75584.0</v>
      </c>
    </row>
  </sheetData>
  <mergeCells count="38"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Y9:Z9"/>
    <mergeCell ref="L9:M9"/>
    <mergeCell ref="N9:O9"/>
    <mergeCell ref="S9:T9"/>
    <mergeCell ref="U9:V9"/>
    <mergeCell ref="W9:X9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BO_DM0034</vt:lpstr>
      <vt:lpstr>BO_DM0034!Print_Titles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2018-10-23T05:34:15Z</dcterms:created>
  <cp:lastPrinted>2018-10-23T05:37:37Z</cp:lastPrinted>
  <dcterms:modified xsi:type="dcterms:W3CDTF">2020-09-04T01:52:43Z</dcterms:modified>
</cp:coreProperties>
</file>