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<sst xmlns="http://schemas.openxmlformats.org/spreadsheetml/2006/main" count="173" uniqueCount="61">
  <si>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</si>
  <si>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</si>
  <si>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</si>
  <si>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</si>
  <si>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</si>
  <si>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</si>
  <si>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</si>
  <si>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</si>
  <si>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</si>
  <si>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</si>
  <si>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</si>
  <si>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</si>
  <si>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</si>
  <si>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</si>
  <si>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</si>
  <si>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</si>
  <si>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</si>
  <si>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</si>
  <si>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</si>
  <si>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</si>
  <si>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</si>
  <si>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</si>
  <si>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</si>
  <si>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</si>
  <si>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</si>
  <si>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</si>
  <si>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12.1</t>
  </si>
  <si>
    <t>長期国債先物オプション</t>
  </si>
  <si>
    <t>Options on 10-year JGB Futures</t>
  </si>
  <si>
    <t>◎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</si>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</sst>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 t="s">
        <v>29</v>
      </c>
      <c r="E10" s="26" t="n">
        <f>1334</f>
        <v>1334.0</v>
      </c>
      <c r="F10" s="24"/>
      <c r="G10" s="26" t="n">
        <f>619</f>
        <v>619.0</v>
      </c>
      <c r="H10" s="25" t="s">
        <v>29</v>
      </c>
      <c r="I10" s="26" t="n">
        <f>1953</f>
        <v>1953.0</v>
      </c>
      <c r="J10" s="23" t="s">
        <v>29</v>
      </c>
      <c r="K10" s="26" t="n">
        <f>118980000</f>
        <v>1.1898E8</v>
      </c>
      <c r="L10" s="24"/>
      <c r="M10" s="26" t="n">
        <f>64810000</f>
        <v>6.481E7</v>
      </c>
      <c r="N10" s="25" t="s">
        <v>29</v>
      </c>
      <c r="O10" s="26" t="n">
        <f>183790000</f>
        <v>1.8379E8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/>
      <c r="T10" s="26" t="n">
        <f>10</f>
        <v>10.0</v>
      </c>
      <c r="U10" s="24"/>
      <c r="V10" s="26" t="n">
        <f>52</f>
        <v>52.0</v>
      </c>
      <c r="W10" s="25"/>
      <c r="X10" s="26" t="n">
        <f>62</f>
        <v>62.0</v>
      </c>
      <c r="Y10" s="23"/>
      <c r="Z10" s="26" t="n">
        <f>1368</f>
        <v>1368.0</v>
      </c>
      <c r="AA10" s="24" t="s">
        <v>30</v>
      </c>
      <c r="AB10" s="26" t="n">
        <f>1250</f>
        <v>1250.0</v>
      </c>
      <c r="AC10" s="25" t="s">
        <v>30</v>
      </c>
      <c r="AD10" s="26" t="n">
        <f>2618</f>
        <v>2618.0</v>
      </c>
    </row>
    <row r="11">
      <c r="A11" s="21" t="s">
        <v>31</v>
      </c>
      <c r="B11" s="22" t="s">
        <v>27</v>
      </c>
      <c r="C11" s="22" t="s">
        <v>28</v>
      </c>
      <c r="D11" s="23"/>
      <c r="E11" s="26" t="n">
        <f>436</f>
        <v>436.0</v>
      </c>
      <c r="F11" s="24"/>
      <c r="G11" s="26" t="n">
        <f>162</f>
        <v>162.0</v>
      </c>
      <c r="H11" s="25"/>
      <c r="I11" s="26" t="n">
        <f>598</f>
        <v>598.0</v>
      </c>
      <c r="J11" s="23"/>
      <c r="K11" s="26" t="n">
        <f>71970000</f>
        <v>7.197E7</v>
      </c>
      <c r="L11" s="24"/>
      <c r="M11" s="26" t="n">
        <f>17910000</f>
        <v>1.791E7</v>
      </c>
      <c r="N11" s="25"/>
      <c r="O11" s="26" t="n">
        <f>89880000</f>
        <v>8.988E7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 t="s">
        <v>30</v>
      </c>
      <c r="T11" s="26" t="str">
        <f>"－"</f>
        <v>－</v>
      </c>
      <c r="U11" s="24" t="s">
        <v>30</v>
      </c>
      <c r="V11" s="26" t="str">
        <f>"－"</f>
        <v>－</v>
      </c>
      <c r="W11" s="25" t="s">
        <v>30</v>
      </c>
      <c r="X11" s="26" t="str">
        <f>"－"</f>
        <v>－</v>
      </c>
      <c r="Y11" s="23"/>
      <c r="Z11" s="26" t="n">
        <f>1729</f>
        <v>1729.0</v>
      </c>
      <c r="AA11" s="24"/>
      <c r="AB11" s="26" t="n">
        <f>1295</f>
        <v>1295.0</v>
      </c>
      <c r="AC11" s="25"/>
      <c r="AD11" s="26" t="n">
        <f>3024</f>
        <v>3024.0</v>
      </c>
    </row>
    <row r="12">
      <c r="A12" s="21" t="s">
        <v>32</v>
      </c>
      <c r="B12" s="22" t="s">
        <v>27</v>
      </c>
      <c r="C12" s="22" t="s">
        <v>28</v>
      </c>
      <c r="D12" s="23"/>
      <c r="E12" s="26" t="n">
        <f>710</f>
        <v>710.0</v>
      </c>
      <c r="F12" s="24"/>
      <c r="G12" s="26" t="n">
        <f>208</f>
        <v>208.0</v>
      </c>
      <c r="H12" s="25"/>
      <c r="I12" s="26" t="n">
        <f>918</f>
        <v>918.0</v>
      </c>
      <c r="J12" s="23"/>
      <c r="K12" s="26" t="n">
        <f>47730000</f>
        <v>4.773E7</v>
      </c>
      <c r="L12" s="24"/>
      <c r="M12" s="26" t="n">
        <f>30540000</f>
        <v>3.054E7</v>
      </c>
      <c r="N12" s="25"/>
      <c r="O12" s="26" t="n">
        <f>78270000</f>
        <v>7.827E7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str">
        <f>"－"</f>
        <v>－</v>
      </c>
      <c r="U12" s="24"/>
      <c r="V12" s="26" t="str">
        <f>"－"</f>
        <v>－</v>
      </c>
      <c r="W12" s="25"/>
      <c r="X12" s="26" t="str">
        <f>"－"</f>
        <v>－</v>
      </c>
      <c r="Y12" s="23"/>
      <c r="Z12" s="26" t="n">
        <f>2393</f>
        <v>2393.0</v>
      </c>
      <c r="AA12" s="24"/>
      <c r="AB12" s="26" t="n">
        <f>1484</f>
        <v>1484.0</v>
      </c>
      <c r="AC12" s="25"/>
      <c r="AD12" s="26" t="n">
        <f>3877</f>
        <v>3877.0</v>
      </c>
    </row>
    <row r="13">
      <c r="A13" s="21" t="s">
        <v>33</v>
      </c>
      <c r="B13" s="22" t="s">
        <v>27</v>
      </c>
      <c r="C13" s="22" t="s">
        <v>28</v>
      </c>
      <c r="D13" s="23"/>
      <c r="E13" s="26" t="n">
        <f>379</f>
        <v>379.0</v>
      </c>
      <c r="F13" s="24"/>
      <c r="G13" s="26" t="n">
        <f>393</f>
        <v>393.0</v>
      </c>
      <c r="H13" s="25"/>
      <c r="I13" s="26" t="n">
        <f>772</f>
        <v>772.0</v>
      </c>
      <c r="J13" s="23"/>
      <c r="K13" s="26" t="n">
        <f>42470000</f>
        <v>4.247E7</v>
      </c>
      <c r="L13" s="24"/>
      <c r="M13" s="26" t="n">
        <f>38135000</f>
        <v>3.8135E7</v>
      </c>
      <c r="N13" s="25"/>
      <c r="O13" s="26" t="n">
        <f>80605000</f>
        <v>8.0605E7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n">
        <f>100</f>
        <v>100.0</v>
      </c>
      <c r="W13" s="25"/>
      <c r="X13" s="26" t="n">
        <f>100</f>
        <v>100.0</v>
      </c>
      <c r="Y13" s="23"/>
      <c r="Z13" s="26" t="n">
        <f>2584</f>
        <v>2584.0</v>
      </c>
      <c r="AA13" s="24"/>
      <c r="AB13" s="26" t="n">
        <f>1814</f>
        <v>1814.0</v>
      </c>
      <c r="AC13" s="25"/>
      <c r="AD13" s="26" t="n">
        <f>4398</f>
        <v>4398.0</v>
      </c>
    </row>
    <row r="14">
      <c r="A14" s="21" t="s">
        <v>34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35</v>
      </c>
      <c r="B15" s="22" t="s">
        <v>27</v>
      </c>
      <c r="C15" s="22" t="s">
        <v>28</v>
      </c>
      <c r="D15" s="23"/>
      <c r="E15" s="26"/>
      <c r="F15" s="24"/>
      <c r="G15" s="26"/>
      <c r="H15" s="25"/>
      <c r="I15" s="26"/>
      <c r="J15" s="23"/>
      <c r="K15" s="26"/>
      <c r="L15" s="24"/>
      <c r="M15" s="26"/>
      <c r="N15" s="25"/>
      <c r="O15" s="26"/>
      <c r="P15" s="27"/>
      <c r="Q15" s="28"/>
      <c r="R15" s="29"/>
      <c r="S15" s="23"/>
      <c r="T15" s="26"/>
      <c r="U15" s="24"/>
      <c r="V15" s="26"/>
      <c r="W15" s="25"/>
      <c r="X15" s="26"/>
      <c r="Y15" s="23"/>
      <c r="Z15" s="26"/>
      <c r="AA15" s="24"/>
      <c r="AB15" s="26"/>
      <c r="AC15" s="25"/>
      <c r="AD15" s="26"/>
    </row>
    <row r="16">
      <c r="A16" s="21" t="s">
        <v>36</v>
      </c>
      <c r="B16" s="22" t="s">
        <v>27</v>
      </c>
      <c r="C16" s="22" t="s">
        <v>28</v>
      </c>
      <c r="D16" s="23"/>
      <c r="E16" s="26" t="n">
        <f>103</f>
        <v>103.0</v>
      </c>
      <c r="F16" s="24"/>
      <c r="G16" s="26" t="n">
        <f>203</f>
        <v>203.0</v>
      </c>
      <c r="H16" s="25"/>
      <c r="I16" s="26" t="n">
        <f>306</f>
        <v>306.0</v>
      </c>
      <c r="J16" s="23"/>
      <c r="K16" s="26" t="n">
        <f>9210000</f>
        <v>9210000.0</v>
      </c>
      <c r="L16" s="24"/>
      <c r="M16" s="26" t="n">
        <f>19500000</f>
        <v>1.95E7</v>
      </c>
      <c r="N16" s="25"/>
      <c r="O16" s="26" t="n">
        <f>28710000</f>
        <v>2.871E7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2635</f>
        <v>2635.0</v>
      </c>
      <c r="AA16" s="24"/>
      <c r="AB16" s="26" t="n">
        <f>1886</f>
        <v>1886.0</v>
      </c>
      <c r="AC16" s="25"/>
      <c r="AD16" s="26" t="n">
        <f>4521</f>
        <v>4521.0</v>
      </c>
    </row>
    <row r="17">
      <c r="A17" s="21" t="s">
        <v>37</v>
      </c>
      <c r="B17" s="22" t="s">
        <v>27</v>
      </c>
      <c r="C17" s="22" t="s">
        <v>28</v>
      </c>
      <c r="D17" s="23"/>
      <c r="E17" s="26" t="n">
        <f>136</f>
        <v>136.0</v>
      </c>
      <c r="F17" s="24" t="s">
        <v>29</v>
      </c>
      <c r="G17" s="26" t="n">
        <f>899</f>
        <v>899.0</v>
      </c>
      <c r="H17" s="25"/>
      <c r="I17" s="26" t="n">
        <f>1035</f>
        <v>1035.0</v>
      </c>
      <c r="J17" s="23"/>
      <c r="K17" s="26" t="n">
        <f>16090000</f>
        <v>1.609E7</v>
      </c>
      <c r="L17" s="24" t="s">
        <v>29</v>
      </c>
      <c r="M17" s="26" t="n">
        <f>100820000</f>
        <v>1.0082E8</v>
      </c>
      <c r="N17" s="25"/>
      <c r="O17" s="26" t="n">
        <f>116910000</f>
        <v>1.1691E8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2694</f>
        <v>2694.0</v>
      </c>
      <c r="AA17" s="24"/>
      <c r="AB17" s="26" t="n">
        <f>2520</f>
        <v>2520.0</v>
      </c>
      <c r="AC17" s="25"/>
      <c r="AD17" s="26" t="n">
        <f>5214</f>
        <v>5214.0</v>
      </c>
    </row>
    <row r="18">
      <c r="A18" s="21" t="s">
        <v>38</v>
      </c>
      <c r="B18" s="22" t="s">
        <v>27</v>
      </c>
      <c r="C18" s="22" t="s">
        <v>28</v>
      </c>
      <c r="D18" s="23"/>
      <c r="E18" s="26" t="n">
        <f>297</f>
        <v>297.0</v>
      </c>
      <c r="F18" s="24"/>
      <c r="G18" s="26" t="n">
        <f>461</f>
        <v>461.0</v>
      </c>
      <c r="H18" s="25"/>
      <c r="I18" s="26" t="n">
        <f>758</f>
        <v>758.0</v>
      </c>
      <c r="J18" s="23"/>
      <c r="K18" s="26" t="n">
        <f>19740000</f>
        <v>1.974E7</v>
      </c>
      <c r="L18" s="24"/>
      <c r="M18" s="26" t="n">
        <f>44990000</f>
        <v>4.499E7</v>
      </c>
      <c r="N18" s="25"/>
      <c r="O18" s="26" t="n">
        <f>64730000</f>
        <v>6.473E7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n">
        <f>10</f>
        <v>10.0</v>
      </c>
      <c r="U18" s="24"/>
      <c r="V18" s="26" t="n">
        <f>20</f>
        <v>20.0</v>
      </c>
      <c r="W18" s="25"/>
      <c r="X18" s="26" t="n">
        <f>30</f>
        <v>30.0</v>
      </c>
      <c r="Y18" s="23"/>
      <c r="Z18" s="26" t="n">
        <f>2698</f>
        <v>2698.0</v>
      </c>
      <c r="AA18" s="24"/>
      <c r="AB18" s="26" t="n">
        <f>2801</f>
        <v>2801.0</v>
      </c>
      <c r="AC18" s="25"/>
      <c r="AD18" s="26" t="n">
        <f>5499</f>
        <v>5499.0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261</f>
        <v>261.0</v>
      </c>
      <c r="F19" s="24"/>
      <c r="G19" s="26" t="n">
        <f>290</f>
        <v>290.0</v>
      </c>
      <c r="H19" s="25"/>
      <c r="I19" s="26" t="n">
        <f>551</f>
        <v>551.0</v>
      </c>
      <c r="J19" s="23"/>
      <c r="K19" s="26" t="n">
        <f>24670000</f>
        <v>2.467E7</v>
      </c>
      <c r="L19" s="24"/>
      <c r="M19" s="26" t="n">
        <f>26900000</f>
        <v>2.69E7</v>
      </c>
      <c r="N19" s="25"/>
      <c r="O19" s="26" t="n">
        <f>51570000</f>
        <v>5.157E7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2832</f>
        <v>2832.0</v>
      </c>
      <c r="AA19" s="24"/>
      <c r="AB19" s="26" t="n">
        <f>2817</f>
        <v>2817.0</v>
      </c>
      <c r="AC19" s="25"/>
      <c r="AD19" s="26" t="n">
        <f>5649</f>
        <v>5649.0</v>
      </c>
    </row>
    <row r="20">
      <c r="A20" s="21" t="s">
        <v>40</v>
      </c>
      <c r="B20" s="22" t="s">
        <v>27</v>
      </c>
      <c r="C20" s="22" t="s">
        <v>28</v>
      </c>
      <c r="D20" s="23"/>
      <c r="E20" s="26" t="n">
        <f>52</f>
        <v>52.0</v>
      </c>
      <c r="F20" s="24"/>
      <c r="G20" s="26" t="n">
        <f>276</f>
        <v>276.0</v>
      </c>
      <c r="H20" s="25"/>
      <c r="I20" s="26" t="n">
        <f>328</f>
        <v>328.0</v>
      </c>
      <c r="J20" s="23"/>
      <c r="K20" s="26" t="n">
        <f>5070000</f>
        <v>5070000.0</v>
      </c>
      <c r="L20" s="24"/>
      <c r="M20" s="26" t="n">
        <f>11970000</f>
        <v>1.197E7</v>
      </c>
      <c r="N20" s="25"/>
      <c r="O20" s="26" t="n">
        <f>17040000</f>
        <v>1.704E7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n">
        <f>20</f>
        <v>20.0</v>
      </c>
      <c r="U20" s="24"/>
      <c r="V20" s="26" t="n">
        <f>20</f>
        <v>20.0</v>
      </c>
      <c r="W20" s="25"/>
      <c r="X20" s="26" t="n">
        <f>40</f>
        <v>40.0</v>
      </c>
      <c r="Y20" s="23"/>
      <c r="Z20" s="26" t="n">
        <f>2870</f>
        <v>2870.0</v>
      </c>
      <c r="AA20" s="24"/>
      <c r="AB20" s="26" t="n">
        <f>3087</f>
        <v>3087.0</v>
      </c>
      <c r="AC20" s="25"/>
      <c r="AD20" s="26" t="n">
        <f>5957</f>
        <v>5957.0</v>
      </c>
    </row>
    <row r="21">
      <c r="A21" s="21" t="s">
        <v>41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42</v>
      </c>
      <c r="B22" s="22" t="s">
        <v>27</v>
      </c>
      <c r="C22" s="22" t="s">
        <v>28</v>
      </c>
      <c r="D22" s="23"/>
      <c r="E22" s="26"/>
      <c r="F22" s="24"/>
      <c r="G22" s="26"/>
      <c r="H22" s="25"/>
      <c r="I22" s="26"/>
      <c r="J22" s="23"/>
      <c r="K22" s="26"/>
      <c r="L22" s="24"/>
      <c r="M22" s="26"/>
      <c r="N22" s="25"/>
      <c r="O22" s="26"/>
      <c r="P22" s="27"/>
      <c r="Q22" s="28"/>
      <c r="R22" s="29"/>
      <c r="S22" s="23"/>
      <c r="T22" s="26"/>
      <c r="U22" s="24"/>
      <c r="V22" s="26"/>
      <c r="W22" s="25"/>
      <c r="X22" s="26"/>
      <c r="Y22" s="23"/>
      <c r="Z22" s="26"/>
      <c r="AA22" s="24"/>
      <c r="AB22" s="26"/>
      <c r="AC22" s="25"/>
      <c r="AD22" s="26"/>
    </row>
    <row r="23">
      <c r="A23" s="21" t="s">
        <v>43</v>
      </c>
      <c r="B23" s="22" t="s">
        <v>27</v>
      </c>
      <c r="C23" s="22" t="s">
        <v>28</v>
      </c>
      <c r="D23" s="23"/>
      <c r="E23" s="26" t="n">
        <f>332</f>
        <v>332.0</v>
      </c>
      <c r="F23" s="24"/>
      <c r="G23" s="26" t="n">
        <f>356</f>
        <v>356.0</v>
      </c>
      <c r="H23" s="25"/>
      <c r="I23" s="26" t="n">
        <f>688</f>
        <v>688.0</v>
      </c>
      <c r="J23" s="23"/>
      <c r="K23" s="26" t="n">
        <f>16160000</f>
        <v>1.616E7</v>
      </c>
      <c r="L23" s="24"/>
      <c r="M23" s="26" t="n">
        <f>17755000</f>
        <v>1.7755E7</v>
      </c>
      <c r="N23" s="25"/>
      <c r="O23" s="26" t="n">
        <f>33915000</f>
        <v>3.3915E7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2993</f>
        <v>2993.0</v>
      </c>
      <c r="AA23" s="24"/>
      <c r="AB23" s="26" t="n">
        <f>3366</f>
        <v>3366.0</v>
      </c>
      <c r="AC23" s="25"/>
      <c r="AD23" s="26" t="n">
        <f>6359</f>
        <v>6359.0</v>
      </c>
    </row>
    <row r="24">
      <c r="A24" s="21" t="s">
        <v>44</v>
      </c>
      <c r="B24" s="22" t="s">
        <v>27</v>
      </c>
      <c r="C24" s="22" t="s">
        <v>28</v>
      </c>
      <c r="D24" s="23"/>
      <c r="E24" s="26" t="n">
        <f>537</f>
        <v>537.0</v>
      </c>
      <c r="F24" s="24"/>
      <c r="G24" s="26" t="n">
        <f>485</f>
        <v>485.0</v>
      </c>
      <c r="H24" s="25"/>
      <c r="I24" s="26" t="n">
        <f>1022</f>
        <v>1022.0</v>
      </c>
      <c r="J24" s="23"/>
      <c r="K24" s="26" t="n">
        <f>22390000</f>
        <v>2.239E7</v>
      </c>
      <c r="L24" s="24"/>
      <c r="M24" s="26" t="n">
        <f>15750000</f>
        <v>1.575E7</v>
      </c>
      <c r="N24" s="25"/>
      <c r="O24" s="26" t="n">
        <f>38140000</f>
        <v>3.814E7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n">
        <f>200</f>
        <v>200.0</v>
      </c>
      <c r="W24" s="25"/>
      <c r="X24" s="26" t="n">
        <f>200</f>
        <v>200.0</v>
      </c>
      <c r="Y24" s="23"/>
      <c r="Z24" s="26" t="n">
        <f>3076</f>
        <v>3076.0</v>
      </c>
      <c r="AA24" s="24"/>
      <c r="AB24" s="26" t="n">
        <f>3716</f>
        <v>3716.0</v>
      </c>
      <c r="AC24" s="25"/>
      <c r="AD24" s="26" t="n">
        <f>6792</f>
        <v>6792.0</v>
      </c>
    </row>
    <row r="25">
      <c r="A25" s="21" t="s">
        <v>45</v>
      </c>
      <c r="B25" s="22" t="s">
        <v>27</v>
      </c>
      <c r="C25" s="22" t="s">
        <v>28</v>
      </c>
      <c r="D25" s="23"/>
      <c r="E25" s="26" t="n">
        <f>355</f>
        <v>355.0</v>
      </c>
      <c r="F25" s="24"/>
      <c r="G25" s="26" t="n">
        <f>690</f>
        <v>690.0</v>
      </c>
      <c r="H25" s="25"/>
      <c r="I25" s="26" t="n">
        <f>1045</f>
        <v>1045.0</v>
      </c>
      <c r="J25" s="23"/>
      <c r="K25" s="26" t="n">
        <f>16160000</f>
        <v>1.616E7</v>
      </c>
      <c r="L25" s="24"/>
      <c r="M25" s="26" t="n">
        <f>75655000</f>
        <v>7.5655E7</v>
      </c>
      <c r="N25" s="25"/>
      <c r="O25" s="26" t="n">
        <f>91815000</f>
        <v>9.1815E7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n">
        <f>40</f>
        <v>40.0</v>
      </c>
      <c r="U25" s="24"/>
      <c r="V25" s="26" t="n">
        <f>102</f>
        <v>102.0</v>
      </c>
      <c r="W25" s="25"/>
      <c r="X25" s="26" t="n">
        <f>142</f>
        <v>142.0</v>
      </c>
      <c r="Y25" s="23"/>
      <c r="Z25" s="26" t="n">
        <f>3150</f>
        <v>3150.0</v>
      </c>
      <c r="AA25" s="24"/>
      <c r="AB25" s="26" t="n">
        <f>4015</f>
        <v>4015.0</v>
      </c>
      <c r="AC25" s="25"/>
      <c r="AD25" s="26" t="n">
        <f>7165</f>
        <v>7165.0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629</f>
        <v>629.0</v>
      </c>
      <c r="F26" s="24"/>
      <c r="G26" s="26" t="n">
        <f>710</f>
        <v>710.0</v>
      </c>
      <c r="H26" s="25"/>
      <c r="I26" s="26" t="n">
        <f>1339</f>
        <v>1339.0</v>
      </c>
      <c r="J26" s="23"/>
      <c r="K26" s="26" t="n">
        <f>30650000</f>
        <v>3.065E7</v>
      </c>
      <c r="L26" s="24"/>
      <c r="M26" s="26" t="n">
        <f>24410000</f>
        <v>2.441E7</v>
      </c>
      <c r="N26" s="25"/>
      <c r="O26" s="26" t="n">
        <f>55060000</f>
        <v>5.506E7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n">
        <f>2</f>
        <v>2.0</v>
      </c>
      <c r="U26" s="24" t="s">
        <v>29</v>
      </c>
      <c r="V26" s="26" t="n">
        <f>400</f>
        <v>400.0</v>
      </c>
      <c r="W26" s="25" t="s">
        <v>29</v>
      </c>
      <c r="X26" s="26" t="n">
        <f>402</f>
        <v>402.0</v>
      </c>
      <c r="Y26" s="23"/>
      <c r="Z26" s="26" t="n">
        <f>3388</f>
        <v>3388.0</v>
      </c>
      <c r="AA26" s="24"/>
      <c r="AB26" s="26" t="n">
        <f>4500</f>
        <v>4500.0</v>
      </c>
      <c r="AC26" s="25"/>
      <c r="AD26" s="26" t="n">
        <f>7888</f>
        <v>7888.0</v>
      </c>
    </row>
    <row r="27">
      <c r="A27" s="21" t="s">
        <v>47</v>
      </c>
      <c r="B27" s="22" t="s">
        <v>27</v>
      </c>
      <c r="C27" s="22" t="s">
        <v>28</v>
      </c>
      <c r="D27" s="23"/>
      <c r="E27" s="26" t="n">
        <f>748</f>
        <v>748.0</v>
      </c>
      <c r="F27" s="24"/>
      <c r="G27" s="26" t="n">
        <f>441</f>
        <v>441.0</v>
      </c>
      <c r="H27" s="25"/>
      <c r="I27" s="26" t="n">
        <f>1189</f>
        <v>1189.0</v>
      </c>
      <c r="J27" s="23"/>
      <c r="K27" s="26" t="n">
        <f>56910000</f>
        <v>5.691E7</v>
      </c>
      <c r="L27" s="24"/>
      <c r="M27" s="26" t="n">
        <f>53450000</f>
        <v>5.345E7</v>
      </c>
      <c r="N27" s="25"/>
      <c r="O27" s="26" t="n">
        <f>110360000</f>
        <v>1.1036E8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3489</f>
        <v>3489.0</v>
      </c>
      <c r="AA27" s="24"/>
      <c r="AB27" s="26" t="n">
        <f>4437</f>
        <v>4437.0</v>
      </c>
      <c r="AC27" s="25"/>
      <c r="AD27" s="26" t="n">
        <f>7926</f>
        <v>7926.0</v>
      </c>
    </row>
    <row r="28">
      <c r="A28" s="21" t="s">
        <v>48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49</v>
      </c>
      <c r="B29" s="22" t="s">
        <v>27</v>
      </c>
      <c r="C29" s="22" t="s">
        <v>28</v>
      </c>
      <c r="D29" s="23"/>
      <c r="E29" s="26"/>
      <c r="F29" s="24"/>
      <c r="G29" s="26"/>
      <c r="H29" s="25"/>
      <c r="I29" s="26"/>
      <c r="J29" s="23"/>
      <c r="K29" s="26"/>
      <c r="L29" s="24"/>
      <c r="M29" s="26"/>
      <c r="N29" s="25"/>
      <c r="O29" s="26"/>
      <c r="P29" s="27"/>
      <c r="Q29" s="28"/>
      <c r="R29" s="29"/>
      <c r="S29" s="23"/>
      <c r="T29" s="26"/>
      <c r="U29" s="24"/>
      <c r="V29" s="26"/>
      <c r="W29" s="25"/>
      <c r="X29" s="26"/>
      <c r="Y29" s="23"/>
      <c r="Z29" s="26"/>
      <c r="AA29" s="24"/>
      <c r="AB29" s="26"/>
      <c r="AC29" s="25"/>
      <c r="AD29" s="26"/>
    </row>
    <row r="30">
      <c r="A30" s="21" t="s">
        <v>50</v>
      </c>
      <c r="B30" s="22" t="s">
        <v>27</v>
      </c>
      <c r="C30" s="22" t="s">
        <v>28</v>
      </c>
      <c r="D30" s="23"/>
      <c r="E30" s="26" t="n">
        <f>369</f>
        <v>369.0</v>
      </c>
      <c r="F30" s="24"/>
      <c r="G30" s="26" t="n">
        <f>485</f>
        <v>485.0</v>
      </c>
      <c r="H30" s="25"/>
      <c r="I30" s="26" t="n">
        <f>854</f>
        <v>854.0</v>
      </c>
      <c r="J30" s="23"/>
      <c r="K30" s="26" t="n">
        <f>23360000</f>
        <v>2.336E7</v>
      </c>
      <c r="L30" s="24"/>
      <c r="M30" s="26" t="n">
        <f>21740000</f>
        <v>2.174E7</v>
      </c>
      <c r="N30" s="25"/>
      <c r="O30" s="26" t="n">
        <f>45100000</f>
        <v>4.51E7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3590</f>
        <v>3590.0</v>
      </c>
      <c r="AA30" s="24"/>
      <c r="AB30" s="26" t="n">
        <f>4384</f>
        <v>4384.0</v>
      </c>
      <c r="AC30" s="25"/>
      <c r="AD30" s="26" t="n">
        <f>7974</f>
        <v>7974.0</v>
      </c>
    </row>
    <row r="31">
      <c r="A31" s="21" t="s">
        <v>51</v>
      </c>
      <c r="B31" s="22" t="s">
        <v>27</v>
      </c>
      <c r="C31" s="22" t="s">
        <v>28</v>
      </c>
      <c r="D31" s="23"/>
      <c r="E31" s="26" t="n">
        <f>16</f>
        <v>16.0</v>
      </c>
      <c r="F31" s="24" t="s">
        <v>30</v>
      </c>
      <c r="G31" s="26" t="n">
        <f>126</f>
        <v>126.0</v>
      </c>
      <c r="H31" s="25" t="s">
        <v>30</v>
      </c>
      <c r="I31" s="26" t="n">
        <f>142</f>
        <v>142.0</v>
      </c>
      <c r="J31" s="23" t="s">
        <v>30</v>
      </c>
      <c r="K31" s="26" t="n">
        <f>760000</f>
        <v>760000.0</v>
      </c>
      <c r="L31" s="24"/>
      <c r="M31" s="26" t="n">
        <f>11970000</f>
        <v>1.197E7</v>
      </c>
      <c r="N31" s="25"/>
      <c r="O31" s="26" t="n">
        <f>12730000</f>
        <v>1.273E7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3591</f>
        <v>3591.0</v>
      </c>
      <c r="AA31" s="24"/>
      <c r="AB31" s="26" t="n">
        <f>4436</f>
        <v>4436.0</v>
      </c>
      <c r="AC31" s="25"/>
      <c r="AD31" s="26" t="n">
        <f>8027</f>
        <v>8027.0</v>
      </c>
    </row>
    <row r="32">
      <c r="A32" s="21" t="s">
        <v>52</v>
      </c>
      <c r="B32" s="22" t="s">
        <v>27</v>
      </c>
      <c r="C32" s="22" t="s">
        <v>28</v>
      </c>
      <c r="D32" s="23"/>
      <c r="E32" s="26" t="n">
        <f>132</f>
        <v>132.0</v>
      </c>
      <c r="F32" s="24"/>
      <c r="G32" s="26" t="n">
        <f>405</f>
        <v>405.0</v>
      </c>
      <c r="H32" s="25"/>
      <c r="I32" s="26" t="n">
        <f>537</f>
        <v>537.0</v>
      </c>
      <c r="J32" s="23"/>
      <c r="K32" s="26" t="n">
        <f>6720000</f>
        <v>6720000.0</v>
      </c>
      <c r="L32" s="24"/>
      <c r="M32" s="26" t="n">
        <f>34400000</f>
        <v>3.44E7</v>
      </c>
      <c r="N32" s="25"/>
      <c r="O32" s="26" t="n">
        <f>41120000</f>
        <v>4.112E7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n">
        <f>50</f>
        <v>50.0</v>
      </c>
      <c r="U32" s="24"/>
      <c r="V32" s="26" t="str">
        <f>"－"</f>
        <v>－</v>
      </c>
      <c r="W32" s="25"/>
      <c r="X32" s="26" t="n">
        <f>50</f>
        <v>50.0</v>
      </c>
      <c r="Y32" s="23"/>
      <c r="Z32" s="26" t="n">
        <f>3622</f>
        <v>3622.0</v>
      </c>
      <c r="AA32" s="24"/>
      <c r="AB32" s="26" t="n">
        <f>4803</f>
        <v>4803.0</v>
      </c>
      <c r="AC32" s="25"/>
      <c r="AD32" s="26" t="n">
        <f>8425</f>
        <v>8425.0</v>
      </c>
    </row>
    <row r="33">
      <c r="A33" s="21" t="s">
        <v>53</v>
      </c>
      <c r="B33" s="22" t="s">
        <v>27</v>
      </c>
      <c r="C33" s="22" t="s">
        <v>28</v>
      </c>
      <c r="D33" s="23"/>
      <c r="E33" s="26" t="n">
        <f>500</f>
        <v>500.0</v>
      </c>
      <c r="F33" s="24"/>
      <c r="G33" s="26" t="n">
        <f>616</f>
        <v>616.0</v>
      </c>
      <c r="H33" s="25"/>
      <c r="I33" s="26" t="n">
        <f>1116</f>
        <v>1116.0</v>
      </c>
      <c r="J33" s="23"/>
      <c r="K33" s="26" t="n">
        <f>33430000</f>
        <v>3.343E7</v>
      </c>
      <c r="L33" s="24"/>
      <c r="M33" s="26" t="n">
        <f>48490000</f>
        <v>4.849E7</v>
      </c>
      <c r="N33" s="25"/>
      <c r="O33" s="26" t="n">
        <f>81920000</f>
        <v>8.192E7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 t="s">
        <v>29</v>
      </c>
      <c r="T33" s="26" t="n">
        <f>60</f>
        <v>60.0</v>
      </c>
      <c r="U33" s="24"/>
      <c r="V33" s="26" t="str">
        <f>"－"</f>
        <v>－</v>
      </c>
      <c r="W33" s="25"/>
      <c r="X33" s="26" t="n">
        <f>60</f>
        <v>60.0</v>
      </c>
      <c r="Y33" s="23"/>
      <c r="Z33" s="26" t="n">
        <f>3841</f>
        <v>3841.0</v>
      </c>
      <c r="AA33" s="24"/>
      <c r="AB33" s="26" t="n">
        <f>5057</f>
        <v>5057.0</v>
      </c>
      <c r="AC33" s="25"/>
      <c r="AD33" s="26" t="n">
        <f>8898</f>
        <v>8898.0</v>
      </c>
    </row>
    <row r="34">
      <c r="A34" s="21" t="s">
        <v>54</v>
      </c>
      <c r="B34" s="22" t="s">
        <v>27</v>
      </c>
      <c r="C34" s="22" t="s">
        <v>28</v>
      </c>
      <c r="D34" s="23"/>
      <c r="E34" s="26" t="n">
        <f>484</f>
        <v>484.0</v>
      </c>
      <c r="F34" s="24"/>
      <c r="G34" s="26" t="n">
        <f>692</f>
        <v>692.0</v>
      </c>
      <c r="H34" s="25"/>
      <c r="I34" s="26" t="n">
        <f>1176</f>
        <v>1176.0</v>
      </c>
      <c r="J34" s="23"/>
      <c r="K34" s="26" t="n">
        <f>60950000</f>
        <v>6.095E7</v>
      </c>
      <c r="L34" s="24"/>
      <c r="M34" s="26" t="n">
        <f>23990000</f>
        <v>2.399E7</v>
      </c>
      <c r="N34" s="25"/>
      <c r="O34" s="26" t="n">
        <f>84940000</f>
        <v>8.494E7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n">
        <f>80</f>
        <v>80.0</v>
      </c>
      <c r="W34" s="25"/>
      <c r="X34" s="26" t="n">
        <f>80</f>
        <v>80.0</v>
      </c>
      <c r="Y34" s="23"/>
      <c r="Z34" s="26" t="n">
        <f>3992</f>
        <v>3992.0</v>
      </c>
      <c r="AA34" s="24"/>
      <c r="AB34" s="26" t="n">
        <f>5330</f>
        <v>5330.0</v>
      </c>
      <c r="AC34" s="25"/>
      <c r="AD34" s="26" t="n">
        <f>9322</f>
        <v>9322.0</v>
      </c>
    </row>
    <row r="35">
      <c r="A35" s="21" t="s">
        <v>55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56</v>
      </c>
      <c r="B36" s="22" t="s">
        <v>27</v>
      </c>
      <c r="C36" s="22" t="s">
        <v>28</v>
      </c>
      <c r="D36" s="23"/>
      <c r="E36" s="26"/>
      <c r="F36" s="24"/>
      <c r="G36" s="26"/>
      <c r="H36" s="25"/>
      <c r="I36" s="26"/>
      <c r="J36" s="23"/>
      <c r="K36" s="26"/>
      <c r="L36" s="24"/>
      <c r="M36" s="26"/>
      <c r="N36" s="25"/>
      <c r="O36" s="26"/>
      <c r="P36" s="27"/>
      <c r="Q36" s="28"/>
      <c r="R36" s="29"/>
      <c r="S36" s="23"/>
      <c r="T36" s="26"/>
      <c r="U36" s="24"/>
      <c r="V36" s="26"/>
      <c r="W36" s="25"/>
      <c r="X36" s="26"/>
      <c r="Y36" s="23"/>
      <c r="Z36" s="26"/>
      <c r="AA36" s="24"/>
      <c r="AB36" s="26"/>
      <c r="AC36" s="25"/>
      <c r="AD36" s="26"/>
    </row>
    <row r="37">
      <c r="A37" s="21" t="s">
        <v>57</v>
      </c>
      <c r="B37" s="22" t="s">
        <v>27</v>
      </c>
      <c r="C37" s="22" t="s">
        <v>28</v>
      </c>
      <c r="D37" s="23" t="s">
        <v>30</v>
      </c>
      <c r="E37" s="26" t="n">
        <f>15</f>
        <v>15.0</v>
      </c>
      <c r="F37" s="24"/>
      <c r="G37" s="26" t="n">
        <f>248</f>
        <v>248.0</v>
      </c>
      <c r="H37" s="25"/>
      <c r="I37" s="26" t="n">
        <f>263</f>
        <v>263.0</v>
      </c>
      <c r="J37" s="23"/>
      <c r="K37" s="26" t="n">
        <f>1130000</f>
        <v>1130000.0</v>
      </c>
      <c r="L37" s="24" t="s">
        <v>30</v>
      </c>
      <c r="M37" s="26" t="n">
        <f>11360000</f>
        <v>1.136E7</v>
      </c>
      <c r="N37" s="25" t="s">
        <v>30</v>
      </c>
      <c r="O37" s="26" t="n">
        <f>12490000</f>
        <v>1.249E7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 t="s">
        <v>29</v>
      </c>
      <c r="Z37" s="26" t="n">
        <f>3993</f>
        <v>3993.0</v>
      </c>
      <c r="AA37" s="24" t="s">
        <v>29</v>
      </c>
      <c r="AB37" s="26" t="n">
        <f>5449</f>
        <v>5449.0</v>
      </c>
      <c r="AC37" s="25" t="s">
        <v>29</v>
      </c>
      <c r="AD37" s="26" t="n">
        <f>9442</f>
        <v>9442.0</v>
      </c>
    </row>
    <row r="38">
      <c r="A38" s="21" t="s">
        <v>58</v>
      </c>
      <c r="B38" s="22" t="s">
        <v>27</v>
      </c>
      <c r="C38" s="22" t="s">
        <v>28</v>
      </c>
      <c r="D38" s="23"/>
      <c r="E38" s="26" t="n">
        <f>400</f>
        <v>400.0</v>
      </c>
      <c r="F38" s="24"/>
      <c r="G38" s="26" t="n">
        <f>422</f>
        <v>422.0</v>
      </c>
      <c r="H38" s="25"/>
      <c r="I38" s="26" t="n">
        <f>822</f>
        <v>822.0</v>
      </c>
      <c r="J38" s="23"/>
      <c r="K38" s="26" t="n">
        <f>24490000</f>
        <v>2.449E7</v>
      </c>
      <c r="L38" s="24"/>
      <c r="M38" s="26" t="n">
        <f>27920000</f>
        <v>2.792E7</v>
      </c>
      <c r="N38" s="25"/>
      <c r="O38" s="26" t="n">
        <f>52410000</f>
        <v>5.241E7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/>
      <c r="Z38" s="26" t="n">
        <f>3965</f>
        <v>3965.0</v>
      </c>
      <c r="AA38" s="24"/>
      <c r="AB38" s="26" t="n">
        <f>5393</f>
        <v>5393.0</v>
      </c>
      <c r="AC38" s="25"/>
      <c r="AD38" s="26" t="n">
        <f>9358</f>
        <v>9358.0</v>
      </c>
    </row>
    <row r="39">
      <c r="A39" s="21" t="s">
        <v>59</v>
      </c>
      <c r="B39" s="22" t="s">
        <v>27</v>
      </c>
      <c r="C39" s="22" t="s">
        <v>28</v>
      </c>
      <c r="D39" s="23"/>
      <c r="E39" s="26" t="n">
        <f>486</f>
        <v>486.0</v>
      </c>
      <c r="F39" s="24"/>
      <c r="G39" s="26" t="n">
        <f>446</f>
        <v>446.0</v>
      </c>
      <c r="H39" s="25"/>
      <c r="I39" s="26" t="n">
        <f>932</f>
        <v>932.0</v>
      </c>
      <c r="J39" s="23"/>
      <c r="K39" s="26" t="n">
        <f>39080000</f>
        <v>3.908E7</v>
      </c>
      <c r="L39" s="24"/>
      <c r="M39" s="26" t="n">
        <f>27300000</f>
        <v>2.73E7</v>
      </c>
      <c r="N39" s="25"/>
      <c r="O39" s="26" t="n">
        <f>66380000</f>
        <v>6.638E7</v>
      </c>
      <c r="P39" s="27" t="n">
        <f>1466</f>
        <v>1466.0</v>
      </c>
      <c r="Q39" s="28" t="str">
        <f>"－"</f>
        <v>－</v>
      </c>
      <c r="R39" s="29" t="n">
        <f>1466</f>
        <v>1466.0</v>
      </c>
      <c r="S39" s="23"/>
      <c r="T39" s="26" t="str">
        <f>"－"</f>
        <v>－</v>
      </c>
      <c r="U39" s="24"/>
      <c r="V39" s="26" t="n">
        <f>45</f>
        <v>45.0</v>
      </c>
      <c r="W39" s="25"/>
      <c r="X39" s="26" t="n">
        <f>45</f>
        <v>45.0</v>
      </c>
      <c r="Y39" s="23" t="s">
        <v>30</v>
      </c>
      <c r="Z39" s="26" t="n">
        <f>1336</f>
        <v>1336.0</v>
      </c>
      <c r="AA39" s="24"/>
      <c r="AB39" s="26" t="n">
        <f>2374</f>
        <v>2374.0</v>
      </c>
      <c r="AC39" s="25"/>
      <c r="AD39" s="26" t="n">
        <f>3710</f>
        <v>3710.0</v>
      </c>
    </row>
    <row r="40">
      <c r="A40" s="21" t="s">
        <v>60</v>
      </c>
      <c r="B40" s="22" t="s">
        <v>27</v>
      </c>
      <c r="C40" s="22" t="s">
        <v>28</v>
      </c>
      <c r="D40" s="23"/>
      <c r="E40" s="26"/>
      <c r="F40" s="24"/>
      <c r="G40" s="26"/>
      <c r="H40" s="25"/>
      <c r="I40" s="26"/>
      <c r="J40" s="23"/>
      <c r="K40" s="26"/>
      <c r="L40" s="24"/>
      <c r="M40" s="26"/>
      <c r="N40" s="25"/>
      <c r="O40" s="26"/>
      <c r="P40" s="27"/>
      <c r="Q40" s="28"/>
      <c r="R40" s="29"/>
      <c r="S40" s="23"/>
      <c r="T40" s="26"/>
      <c r="U40" s="24"/>
      <c r="V40" s="26"/>
      <c r="W40" s="25"/>
      <c r="X40" s="26"/>
      <c r="Y40" s="23"/>
      <c r="Z40" s="26"/>
      <c r="AA40" s="24"/>
      <c r="AB40" s="26"/>
      <c r="AC40" s="25"/>
      <c r="AD40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