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<sst xmlns="http://schemas.openxmlformats.org/spreadsheetml/2006/main" count="170" uniqueCount="60">
  <si>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</si>
  <si>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</si>
  <si>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</si>
  <si>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</si>
  <si>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</si>
  <si>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</si>
  <si>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</si>
  <si>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</si>
  <si>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</si>
  <si>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</si>
  <si>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</si>
  <si>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</si>
  <si>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</si>
  <si>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</si>
  <si>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</si>
  <si>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</si>
  <si>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</si>
  <si>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</si>
  <si>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</si>
  <si>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</si>
  <si>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</si>
  <si>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</si>
  <si>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</si>
  <si>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</si>
  <si>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</si>
  <si>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</si>
  <si>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4.1</t>
  </si>
  <si>
    <t>長期国債先物オプション</t>
  </si>
  <si>
    <t>Options on 10-year JGB Futures</t>
  </si>
  <si>
    <t>◎</t>
  </si>
  <si>
    <t>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</si>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</sst>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 t="s">
        <v>29</v>
      </c>
      <c r="E10" s="26" t="n">
        <f>896</f>
        <v>896.0</v>
      </c>
      <c r="F10" s="24"/>
      <c r="G10" s="26" t="n">
        <f>134</f>
        <v>134.0</v>
      </c>
      <c r="H10" s="25" t="s">
        <v>29</v>
      </c>
      <c r="I10" s="26" t="n">
        <f>1030</f>
        <v>1030.0</v>
      </c>
      <c r="J10" s="23" t="s">
        <v>29</v>
      </c>
      <c r="K10" s="26" t="n">
        <f>140785000</f>
        <v>1.40785E8</v>
      </c>
      <c r="L10" s="24"/>
      <c r="M10" s="26" t="n">
        <f>10250000</f>
        <v>1.025E7</v>
      </c>
      <c r="N10" s="25"/>
      <c r="O10" s="26" t="n">
        <f>151035000</f>
        <v>1.51035E8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29</v>
      </c>
      <c r="T10" s="26" t="n">
        <f>855</f>
        <v>855.0</v>
      </c>
      <c r="U10" s="24"/>
      <c r="V10" s="26" t="n">
        <f>9</f>
        <v>9.0</v>
      </c>
      <c r="W10" s="25"/>
      <c r="X10" s="26" t="n">
        <f>864</f>
        <v>864.0</v>
      </c>
      <c r="Y10" s="23"/>
      <c r="Z10" s="26" t="n">
        <f>847</f>
        <v>847.0</v>
      </c>
      <c r="AA10" s="24" t="s">
        <v>30</v>
      </c>
      <c r="AB10" s="26" t="n">
        <f>873</f>
        <v>873.0</v>
      </c>
      <c r="AC10" s="25"/>
      <c r="AD10" s="26" t="n">
        <f>1720</f>
        <v>1720.0</v>
      </c>
    </row>
    <row r="11">
      <c r="A11" s="21" t="s">
        <v>31</v>
      </c>
      <c r="B11" s="22" t="s">
        <v>27</v>
      </c>
      <c r="C11" s="22" t="s">
        <v>28</v>
      </c>
      <c r="D11" s="23"/>
      <c r="E11" s="26"/>
      <c r="F11" s="24"/>
      <c r="G11" s="26"/>
      <c r="H11" s="25"/>
      <c r="I11" s="26"/>
      <c r="J11" s="23"/>
      <c r="K11" s="26"/>
      <c r="L11" s="24"/>
      <c r="M11" s="26"/>
      <c r="N11" s="25"/>
      <c r="O11" s="26"/>
      <c r="P11" s="27"/>
      <c r="Q11" s="28"/>
      <c r="R11" s="29"/>
      <c r="S11" s="23"/>
      <c r="T11" s="26"/>
      <c r="U11" s="24"/>
      <c r="V11" s="26"/>
      <c r="W11" s="25"/>
      <c r="X11" s="26"/>
      <c r="Y11" s="23"/>
      <c r="Z11" s="26"/>
      <c r="AA11" s="24"/>
      <c r="AB11" s="26"/>
      <c r="AC11" s="25"/>
      <c r="AD11" s="26"/>
    </row>
    <row r="12">
      <c r="A12" s="21" t="s">
        <v>32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33</v>
      </c>
      <c r="B13" s="22" t="s">
        <v>27</v>
      </c>
      <c r="C13" s="22" t="s">
        <v>28</v>
      </c>
      <c r="D13" s="23"/>
      <c r="E13" s="26" t="n">
        <f>436</f>
        <v>436.0</v>
      </c>
      <c r="F13" s="24" t="s">
        <v>30</v>
      </c>
      <c r="G13" s="26" t="n">
        <f>12</f>
        <v>12.0</v>
      </c>
      <c r="H13" s="25"/>
      <c r="I13" s="26" t="n">
        <f>448</f>
        <v>448.0</v>
      </c>
      <c r="J13" s="23"/>
      <c r="K13" s="26" t="n">
        <f>89515000</f>
        <v>8.9515E7</v>
      </c>
      <c r="L13" s="24" t="s">
        <v>30</v>
      </c>
      <c r="M13" s="26" t="n">
        <f>1100000</f>
        <v>1100000.0</v>
      </c>
      <c r="N13" s="25"/>
      <c r="O13" s="26" t="n">
        <f>90615000</f>
        <v>9.0615E7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n">
        <f>158</f>
        <v>158.0</v>
      </c>
      <c r="U13" s="24"/>
      <c r="V13" s="26" t="n">
        <f>2</f>
        <v>2.0</v>
      </c>
      <c r="W13" s="25"/>
      <c r="X13" s="26" t="n">
        <f>160</f>
        <v>160.0</v>
      </c>
      <c r="Y13" s="23"/>
      <c r="Z13" s="26" t="n">
        <f>1178</f>
        <v>1178.0</v>
      </c>
      <c r="AA13" s="24"/>
      <c r="AB13" s="26" t="n">
        <f>883</f>
        <v>883.0</v>
      </c>
      <c r="AC13" s="25"/>
      <c r="AD13" s="26" t="n">
        <f>2061</f>
        <v>2061.0</v>
      </c>
    </row>
    <row r="14">
      <c r="A14" s="21" t="s">
        <v>34</v>
      </c>
      <c r="B14" s="22" t="s">
        <v>27</v>
      </c>
      <c r="C14" s="22" t="s">
        <v>28</v>
      </c>
      <c r="D14" s="23"/>
      <c r="E14" s="26" t="n">
        <f>147</f>
        <v>147.0</v>
      </c>
      <c r="F14" s="24"/>
      <c r="G14" s="26" t="n">
        <f>147</f>
        <v>147.0</v>
      </c>
      <c r="H14" s="25"/>
      <c r="I14" s="26" t="n">
        <f>294</f>
        <v>294.0</v>
      </c>
      <c r="J14" s="23"/>
      <c r="K14" s="26" t="n">
        <f>24820000</f>
        <v>2.482E7</v>
      </c>
      <c r="L14" s="24"/>
      <c r="M14" s="26" t="n">
        <f>19865000</f>
        <v>1.9865E7</v>
      </c>
      <c r="N14" s="25"/>
      <c r="O14" s="26" t="n">
        <f>44685000</f>
        <v>4.4685E7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n">
        <f>30</f>
        <v>30.0</v>
      </c>
      <c r="U14" s="24"/>
      <c r="V14" s="26" t="n">
        <f>75</f>
        <v>75.0</v>
      </c>
      <c r="W14" s="25"/>
      <c r="X14" s="26" t="n">
        <f>105</f>
        <v>105.0</v>
      </c>
      <c r="Y14" s="23"/>
      <c r="Z14" s="26" t="n">
        <f>1280</f>
        <v>1280.0</v>
      </c>
      <c r="AA14" s="24"/>
      <c r="AB14" s="26" t="n">
        <f>991</f>
        <v>991.0</v>
      </c>
      <c r="AC14" s="25"/>
      <c r="AD14" s="26" t="n">
        <f>2271</f>
        <v>2271.0</v>
      </c>
    </row>
    <row r="15">
      <c r="A15" s="21" t="s">
        <v>35</v>
      </c>
      <c r="B15" s="22" t="s">
        <v>27</v>
      </c>
      <c r="C15" s="22" t="s">
        <v>28</v>
      </c>
      <c r="D15" s="23"/>
      <c r="E15" s="26" t="n">
        <f>273</f>
        <v>273.0</v>
      </c>
      <c r="F15" s="24"/>
      <c r="G15" s="26" t="n">
        <f>283</f>
        <v>283.0</v>
      </c>
      <c r="H15" s="25"/>
      <c r="I15" s="26" t="n">
        <f>556</f>
        <v>556.0</v>
      </c>
      <c r="J15" s="23"/>
      <c r="K15" s="26" t="n">
        <f>43820000</f>
        <v>4.382E7</v>
      </c>
      <c r="L15" s="24"/>
      <c r="M15" s="26" t="n">
        <f>37280000</f>
        <v>3.728E7</v>
      </c>
      <c r="N15" s="25"/>
      <c r="O15" s="26" t="n">
        <f>81100000</f>
        <v>8.11E7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n">
        <f>10</f>
        <v>10.0</v>
      </c>
      <c r="U15" s="24"/>
      <c r="V15" s="26" t="n">
        <f>300</f>
        <v>300.0</v>
      </c>
      <c r="W15" s="25"/>
      <c r="X15" s="26" t="n">
        <f>310</f>
        <v>310.0</v>
      </c>
      <c r="Y15" s="23"/>
      <c r="Z15" s="26" t="n">
        <f>1447</f>
        <v>1447.0</v>
      </c>
      <c r="AA15" s="24"/>
      <c r="AB15" s="26" t="n">
        <f>954</f>
        <v>954.0</v>
      </c>
      <c r="AC15" s="25"/>
      <c r="AD15" s="26" t="n">
        <f>2401</f>
        <v>2401.0</v>
      </c>
    </row>
    <row r="16">
      <c r="A16" s="21" t="s">
        <v>36</v>
      </c>
      <c r="B16" s="22" t="s">
        <v>27</v>
      </c>
      <c r="C16" s="22" t="s">
        <v>28</v>
      </c>
      <c r="D16" s="23"/>
      <c r="E16" s="26" t="n">
        <f>279</f>
        <v>279.0</v>
      </c>
      <c r="F16" s="24"/>
      <c r="G16" s="26" t="n">
        <f>218</f>
        <v>218.0</v>
      </c>
      <c r="H16" s="25"/>
      <c r="I16" s="26" t="n">
        <f>497</f>
        <v>497.0</v>
      </c>
      <c r="J16" s="23"/>
      <c r="K16" s="26" t="n">
        <f>35900000</f>
        <v>3.59E7</v>
      </c>
      <c r="L16" s="24"/>
      <c r="M16" s="26" t="n">
        <f>46670000</f>
        <v>4.667E7</v>
      </c>
      <c r="N16" s="25"/>
      <c r="O16" s="26" t="n">
        <f>82570000</f>
        <v>8.257E7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 t="s">
        <v>30</v>
      </c>
      <c r="T16" s="26" t="str">
        <f>"－"</f>
        <v>－</v>
      </c>
      <c r="U16" s="24"/>
      <c r="V16" s="26" t="n">
        <f>150</f>
        <v>150.0</v>
      </c>
      <c r="W16" s="25"/>
      <c r="X16" s="26" t="n">
        <f>150</f>
        <v>150.0</v>
      </c>
      <c r="Y16" s="23"/>
      <c r="Z16" s="26" t="n">
        <f>1714</f>
        <v>1714.0</v>
      </c>
      <c r="AA16" s="24"/>
      <c r="AB16" s="26" t="n">
        <f>935</f>
        <v>935.0</v>
      </c>
      <c r="AC16" s="25"/>
      <c r="AD16" s="26" t="n">
        <f>2649</f>
        <v>2649.0</v>
      </c>
    </row>
    <row r="17">
      <c r="A17" s="21" t="s">
        <v>37</v>
      </c>
      <c r="B17" s="22" t="s">
        <v>27</v>
      </c>
      <c r="C17" s="22" t="s">
        <v>28</v>
      </c>
      <c r="D17" s="23"/>
      <c r="E17" s="26" t="n">
        <f>136</f>
        <v>136.0</v>
      </c>
      <c r="F17" s="24"/>
      <c r="G17" s="26" t="n">
        <f>116</f>
        <v>116.0</v>
      </c>
      <c r="H17" s="25"/>
      <c r="I17" s="26" t="n">
        <f>252</f>
        <v>252.0</v>
      </c>
      <c r="J17" s="23"/>
      <c r="K17" s="26" t="n">
        <f>27050000</f>
        <v>2.705E7</v>
      </c>
      <c r="L17" s="24"/>
      <c r="M17" s="26" t="n">
        <f>18170000</f>
        <v>1.817E7</v>
      </c>
      <c r="N17" s="25"/>
      <c r="O17" s="26" t="n">
        <f>45220000</f>
        <v>4.522E7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n">
        <f>52</f>
        <v>52.0</v>
      </c>
      <c r="U17" s="24"/>
      <c r="V17" s="26" t="n">
        <f>52</f>
        <v>52.0</v>
      </c>
      <c r="W17" s="25"/>
      <c r="X17" s="26" t="n">
        <f>104</f>
        <v>104.0</v>
      </c>
      <c r="Y17" s="23"/>
      <c r="Z17" s="26" t="n">
        <f>1785</f>
        <v>1785.0</v>
      </c>
      <c r="AA17" s="24"/>
      <c r="AB17" s="26" t="n">
        <f>997</f>
        <v>997.0</v>
      </c>
      <c r="AC17" s="25"/>
      <c r="AD17" s="26" t="n">
        <f>2782</f>
        <v>2782.0</v>
      </c>
    </row>
    <row r="18">
      <c r="A18" s="21" t="s">
        <v>38</v>
      </c>
      <c r="B18" s="22" t="s">
        <v>27</v>
      </c>
      <c r="C18" s="22" t="s">
        <v>28</v>
      </c>
      <c r="D18" s="23"/>
      <c r="E18" s="26"/>
      <c r="F18" s="24"/>
      <c r="G18" s="26"/>
      <c r="H18" s="25"/>
      <c r="I18" s="26"/>
      <c r="J18" s="23"/>
      <c r="K18" s="26"/>
      <c r="L18" s="24"/>
      <c r="M18" s="26"/>
      <c r="N18" s="25"/>
      <c r="O18" s="26"/>
      <c r="P18" s="27"/>
      <c r="Q18" s="28"/>
      <c r="R18" s="29"/>
      <c r="S18" s="23"/>
      <c r="T18" s="26"/>
      <c r="U18" s="24"/>
      <c r="V18" s="26"/>
      <c r="W18" s="25"/>
      <c r="X18" s="26"/>
      <c r="Y18" s="23"/>
      <c r="Z18" s="26"/>
      <c r="AA18" s="24"/>
      <c r="AB18" s="26"/>
      <c r="AC18" s="25"/>
      <c r="AD18" s="26"/>
    </row>
    <row r="19">
      <c r="A19" s="21" t="s">
        <v>39</v>
      </c>
      <c r="B19" s="22" t="s">
        <v>27</v>
      </c>
      <c r="C19" s="22" t="s">
        <v>28</v>
      </c>
      <c r="D19" s="23"/>
      <c r="E19" s="26"/>
      <c r="F19" s="24"/>
      <c r="G19" s="26"/>
      <c r="H19" s="25"/>
      <c r="I19" s="26"/>
      <c r="J19" s="23"/>
      <c r="K19" s="26"/>
      <c r="L19" s="24"/>
      <c r="M19" s="26"/>
      <c r="N19" s="25"/>
      <c r="O19" s="26"/>
      <c r="P19" s="27"/>
      <c r="Q19" s="28"/>
      <c r="R19" s="29"/>
      <c r="S19" s="23"/>
      <c r="T19" s="26"/>
      <c r="U19" s="24"/>
      <c r="V19" s="26"/>
      <c r="W19" s="25"/>
      <c r="X19" s="26"/>
      <c r="Y19" s="23"/>
      <c r="Z19" s="26"/>
      <c r="AA19" s="24"/>
      <c r="AB19" s="26"/>
      <c r="AC19" s="25"/>
      <c r="AD19" s="26"/>
    </row>
    <row r="20">
      <c r="A20" s="21" t="s">
        <v>40</v>
      </c>
      <c r="B20" s="22" t="s">
        <v>27</v>
      </c>
      <c r="C20" s="22" t="s">
        <v>28</v>
      </c>
      <c r="D20" s="23"/>
      <c r="E20" s="26" t="n">
        <f>67</f>
        <v>67.0</v>
      </c>
      <c r="F20" s="24"/>
      <c r="G20" s="26" t="n">
        <f>13</f>
        <v>13.0</v>
      </c>
      <c r="H20" s="25" t="s">
        <v>30</v>
      </c>
      <c r="I20" s="26" t="n">
        <f>80</f>
        <v>80.0</v>
      </c>
      <c r="J20" s="23"/>
      <c r="K20" s="26" t="n">
        <f>10430000</f>
        <v>1.043E7</v>
      </c>
      <c r="L20" s="24"/>
      <c r="M20" s="26" t="n">
        <f>1690000</f>
        <v>1690000.0</v>
      </c>
      <c r="N20" s="25"/>
      <c r="O20" s="26" t="n">
        <f>12120000</f>
        <v>1.212E7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str">
        <f>"－"</f>
        <v>－</v>
      </c>
      <c r="U20" s="24" t="s">
        <v>30</v>
      </c>
      <c r="V20" s="26" t="str">
        <f>"－"</f>
        <v>－</v>
      </c>
      <c r="W20" s="25" t="s">
        <v>30</v>
      </c>
      <c r="X20" s="26" t="str">
        <f>"－"</f>
        <v>－</v>
      </c>
      <c r="Y20" s="23"/>
      <c r="Z20" s="26" t="n">
        <f>1829</f>
        <v>1829.0</v>
      </c>
      <c r="AA20" s="24"/>
      <c r="AB20" s="26" t="n">
        <f>998</f>
        <v>998.0</v>
      </c>
      <c r="AC20" s="25"/>
      <c r="AD20" s="26" t="n">
        <f>2827</f>
        <v>2827.0</v>
      </c>
    </row>
    <row r="21">
      <c r="A21" s="21" t="s">
        <v>41</v>
      </c>
      <c r="B21" s="22" t="s">
        <v>27</v>
      </c>
      <c r="C21" s="22" t="s">
        <v>28</v>
      </c>
      <c r="D21" s="23"/>
      <c r="E21" s="26" t="n">
        <f>184</f>
        <v>184.0</v>
      </c>
      <c r="F21" s="24"/>
      <c r="G21" s="26" t="n">
        <f>350</f>
        <v>350.0</v>
      </c>
      <c r="H21" s="25"/>
      <c r="I21" s="26" t="n">
        <f>534</f>
        <v>534.0</v>
      </c>
      <c r="J21" s="23"/>
      <c r="K21" s="26" t="n">
        <f>17970000</f>
        <v>1.797E7</v>
      </c>
      <c r="L21" s="24"/>
      <c r="M21" s="26" t="n">
        <f>35210000</f>
        <v>3.521E7</v>
      </c>
      <c r="N21" s="25"/>
      <c r="O21" s="26" t="n">
        <f>53180000</f>
        <v>5.318E7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n">
        <f>200</f>
        <v>200.0</v>
      </c>
      <c r="W21" s="25"/>
      <c r="X21" s="26" t="n">
        <f>200</f>
        <v>200.0</v>
      </c>
      <c r="Y21" s="23"/>
      <c r="Z21" s="26" t="n">
        <f>1969</f>
        <v>1969.0</v>
      </c>
      <c r="AA21" s="24"/>
      <c r="AB21" s="26" t="n">
        <f>1137</f>
        <v>1137.0</v>
      </c>
      <c r="AC21" s="25"/>
      <c r="AD21" s="26" t="n">
        <f>3106</f>
        <v>3106.0</v>
      </c>
    </row>
    <row r="22">
      <c r="A22" s="21" t="s">
        <v>42</v>
      </c>
      <c r="B22" s="22" t="s">
        <v>27</v>
      </c>
      <c r="C22" s="22" t="s">
        <v>28</v>
      </c>
      <c r="D22" s="23"/>
      <c r="E22" s="26" t="n">
        <f>90</f>
        <v>90.0</v>
      </c>
      <c r="F22" s="24"/>
      <c r="G22" s="26" t="n">
        <f>181</f>
        <v>181.0</v>
      </c>
      <c r="H22" s="25"/>
      <c r="I22" s="26" t="n">
        <f>271</f>
        <v>271.0</v>
      </c>
      <c r="J22" s="23"/>
      <c r="K22" s="26" t="n">
        <f>9700000</f>
        <v>9700000.0</v>
      </c>
      <c r="L22" s="24"/>
      <c r="M22" s="26" t="n">
        <f>14360000</f>
        <v>1.436E7</v>
      </c>
      <c r="N22" s="25"/>
      <c r="O22" s="26" t="n">
        <f>24060000</f>
        <v>2.406E7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n">
        <f>150</f>
        <v>150.0</v>
      </c>
      <c r="W22" s="25"/>
      <c r="X22" s="26" t="n">
        <f>150</f>
        <v>150.0</v>
      </c>
      <c r="Y22" s="23"/>
      <c r="Z22" s="26" t="n">
        <f>2031</f>
        <v>2031.0</v>
      </c>
      <c r="AA22" s="24"/>
      <c r="AB22" s="26" t="n">
        <f>1142</f>
        <v>1142.0</v>
      </c>
      <c r="AC22" s="25"/>
      <c r="AD22" s="26" t="n">
        <f>3173</f>
        <v>3173.0</v>
      </c>
    </row>
    <row r="23">
      <c r="A23" s="21" t="s">
        <v>43</v>
      </c>
      <c r="B23" s="22" t="s">
        <v>27</v>
      </c>
      <c r="C23" s="22" t="s">
        <v>28</v>
      </c>
      <c r="D23" s="23"/>
      <c r="E23" s="26" t="n">
        <f>201</f>
        <v>201.0</v>
      </c>
      <c r="F23" s="24"/>
      <c r="G23" s="26" t="n">
        <f>176</f>
        <v>176.0</v>
      </c>
      <c r="H23" s="25"/>
      <c r="I23" s="26" t="n">
        <f>377</f>
        <v>377.0</v>
      </c>
      <c r="J23" s="23"/>
      <c r="K23" s="26" t="n">
        <f>16850000</f>
        <v>1.685E7</v>
      </c>
      <c r="L23" s="24"/>
      <c r="M23" s="26" t="n">
        <f>16000000</f>
        <v>1.6E7</v>
      </c>
      <c r="N23" s="25"/>
      <c r="O23" s="26" t="n">
        <f>32850000</f>
        <v>3.285E7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/>
      <c r="Z23" s="26" t="n">
        <f>2181</f>
        <v>2181.0</v>
      </c>
      <c r="AA23" s="24"/>
      <c r="AB23" s="26" t="n">
        <f>1268</f>
        <v>1268.0</v>
      </c>
      <c r="AC23" s="25"/>
      <c r="AD23" s="26" t="n">
        <f>3449</f>
        <v>3449.0</v>
      </c>
    </row>
    <row r="24">
      <c r="A24" s="21" t="s">
        <v>44</v>
      </c>
      <c r="B24" s="22" t="s">
        <v>27</v>
      </c>
      <c r="C24" s="22" t="s">
        <v>28</v>
      </c>
      <c r="D24" s="23"/>
      <c r="E24" s="26" t="n">
        <f>40</f>
        <v>40.0</v>
      </c>
      <c r="F24" s="24"/>
      <c r="G24" s="26" t="n">
        <f>71</f>
        <v>71.0</v>
      </c>
      <c r="H24" s="25"/>
      <c r="I24" s="26" t="n">
        <f>111</f>
        <v>111.0</v>
      </c>
      <c r="J24" s="23" t="s">
        <v>30</v>
      </c>
      <c r="K24" s="26" t="n">
        <f>2900000</f>
        <v>2900000.0</v>
      </c>
      <c r="L24" s="24"/>
      <c r="M24" s="26" t="n">
        <f>8380000</f>
        <v>8380000.0</v>
      </c>
      <c r="N24" s="25" t="s">
        <v>30</v>
      </c>
      <c r="O24" s="26" t="n">
        <f>11280000</f>
        <v>1.128E7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2213</f>
        <v>2213.0</v>
      </c>
      <c r="AA24" s="24"/>
      <c r="AB24" s="26" t="n">
        <f>1328</f>
        <v>1328.0</v>
      </c>
      <c r="AC24" s="25"/>
      <c r="AD24" s="26" t="n">
        <f>3541</f>
        <v>3541.0</v>
      </c>
    </row>
    <row r="25">
      <c r="A25" s="21" t="s">
        <v>45</v>
      </c>
      <c r="B25" s="22" t="s">
        <v>27</v>
      </c>
      <c r="C25" s="22" t="s">
        <v>28</v>
      </c>
      <c r="D25" s="23"/>
      <c r="E25" s="26"/>
      <c r="F25" s="24"/>
      <c r="G25" s="26"/>
      <c r="H25" s="25"/>
      <c r="I25" s="26"/>
      <c r="J25" s="23"/>
      <c r="K25" s="26"/>
      <c r="L25" s="24"/>
      <c r="M25" s="26"/>
      <c r="N25" s="25"/>
      <c r="O25" s="26"/>
      <c r="P25" s="27"/>
      <c r="Q25" s="28"/>
      <c r="R25" s="29"/>
      <c r="S25" s="23"/>
      <c r="T25" s="26"/>
      <c r="U25" s="24"/>
      <c r="V25" s="26"/>
      <c r="W25" s="25"/>
      <c r="X25" s="26"/>
      <c r="Y25" s="23"/>
      <c r="Z25" s="26"/>
      <c r="AA25" s="24"/>
      <c r="AB25" s="26"/>
      <c r="AC25" s="25"/>
      <c r="AD25" s="26"/>
    </row>
    <row r="26">
      <c r="A26" s="21" t="s">
        <v>46</v>
      </c>
      <c r="B26" s="22" t="s">
        <v>27</v>
      </c>
      <c r="C26" s="22" t="s">
        <v>28</v>
      </c>
      <c r="D26" s="23"/>
      <c r="E26" s="26"/>
      <c r="F26" s="24"/>
      <c r="G26" s="26"/>
      <c r="H26" s="25"/>
      <c r="I26" s="26"/>
      <c r="J26" s="23"/>
      <c r="K26" s="26"/>
      <c r="L26" s="24"/>
      <c r="M26" s="26"/>
      <c r="N26" s="25"/>
      <c r="O26" s="26"/>
      <c r="P26" s="27"/>
      <c r="Q26" s="28"/>
      <c r="R26" s="29"/>
      <c r="S26" s="23"/>
      <c r="T26" s="26"/>
      <c r="U26" s="24"/>
      <c r="V26" s="26"/>
      <c r="W26" s="25"/>
      <c r="X26" s="26"/>
      <c r="Y26" s="23"/>
      <c r="Z26" s="26"/>
      <c r="AA26" s="24"/>
      <c r="AB26" s="26"/>
      <c r="AC26" s="25"/>
      <c r="AD26" s="26"/>
    </row>
    <row r="27">
      <c r="A27" s="21" t="s">
        <v>47</v>
      </c>
      <c r="B27" s="22" t="s">
        <v>27</v>
      </c>
      <c r="C27" s="22" t="s">
        <v>28</v>
      </c>
      <c r="D27" s="23" t="s">
        <v>30</v>
      </c>
      <c r="E27" s="26" t="n">
        <f>33</f>
        <v>33.0</v>
      </c>
      <c r="F27" s="24"/>
      <c r="G27" s="26" t="n">
        <f>320</f>
        <v>320.0</v>
      </c>
      <c r="H27" s="25"/>
      <c r="I27" s="26" t="n">
        <f>353</f>
        <v>353.0</v>
      </c>
      <c r="J27" s="23"/>
      <c r="K27" s="26" t="n">
        <f>6120000</f>
        <v>6120000.0</v>
      </c>
      <c r="L27" s="24"/>
      <c r="M27" s="26" t="n">
        <f>46600000</f>
        <v>4.66E7</v>
      </c>
      <c r="N27" s="25"/>
      <c r="O27" s="26" t="n">
        <f>52720000</f>
        <v>5.272E7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n">
        <f>15</f>
        <v>15.0</v>
      </c>
      <c r="U27" s="24"/>
      <c r="V27" s="26" t="n">
        <f>600</f>
        <v>600.0</v>
      </c>
      <c r="W27" s="25"/>
      <c r="X27" s="26" t="n">
        <f>615</f>
        <v>615.0</v>
      </c>
      <c r="Y27" s="23"/>
      <c r="Z27" s="26" t="n">
        <f>2234</f>
        <v>2234.0</v>
      </c>
      <c r="AA27" s="24"/>
      <c r="AB27" s="26" t="n">
        <f>1348</f>
        <v>1348.0</v>
      </c>
      <c r="AC27" s="25"/>
      <c r="AD27" s="26" t="n">
        <f>3582</f>
        <v>3582.0</v>
      </c>
    </row>
    <row r="28">
      <c r="A28" s="21" t="s">
        <v>48</v>
      </c>
      <c r="B28" s="22" t="s">
        <v>27</v>
      </c>
      <c r="C28" s="22" t="s">
        <v>28</v>
      </c>
      <c r="D28" s="23"/>
      <c r="E28" s="26" t="n">
        <f>282</f>
        <v>282.0</v>
      </c>
      <c r="F28" s="24" t="s">
        <v>29</v>
      </c>
      <c r="G28" s="26" t="n">
        <f>593</f>
        <v>593.0</v>
      </c>
      <c r="H28" s="25"/>
      <c r="I28" s="26" t="n">
        <f>875</f>
        <v>875.0</v>
      </c>
      <c r="J28" s="23"/>
      <c r="K28" s="26" t="n">
        <f>25900000</f>
        <v>2.59E7</v>
      </c>
      <c r="L28" s="24" t="s">
        <v>29</v>
      </c>
      <c r="M28" s="26" t="n">
        <f>132790000</f>
        <v>1.3279E8</v>
      </c>
      <c r="N28" s="25" t="s">
        <v>29</v>
      </c>
      <c r="O28" s="26" t="n">
        <f>158690000</f>
        <v>1.5869E8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 t="s">
        <v>29</v>
      </c>
      <c r="V28" s="26" t="n">
        <f>900</f>
        <v>900.0</v>
      </c>
      <c r="W28" s="25" t="s">
        <v>29</v>
      </c>
      <c r="X28" s="26" t="n">
        <f>900</f>
        <v>900.0</v>
      </c>
      <c r="Y28" s="23"/>
      <c r="Z28" s="26" t="n">
        <f>2457</f>
        <v>2457.0</v>
      </c>
      <c r="AA28" s="24"/>
      <c r="AB28" s="26" t="n">
        <f>1892</f>
        <v>1892.0</v>
      </c>
      <c r="AC28" s="25"/>
      <c r="AD28" s="26" t="n">
        <f>4349</f>
        <v>4349.0</v>
      </c>
    </row>
    <row r="29">
      <c r="A29" s="21" t="s">
        <v>49</v>
      </c>
      <c r="B29" s="22" t="s">
        <v>27</v>
      </c>
      <c r="C29" s="22" t="s">
        <v>28</v>
      </c>
      <c r="D29" s="23"/>
      <c r="E29" s="26" t="n">
        <f>100</f>
        <v>100.0</v>
      </c>
      <c r="F29" s="24"/>
      <c r="G29" s="26" t="n">
        <f>254</f>
        <v>254.0</v>
      </c>
      <c r="H29" s="25"/>
      <c r="I29" s="26" t="n">
        <f>354</f>
        <v>354.0</v>
      </c>
      <c r="J29" s="23"/>
      <c r="K29" s="26" t="n">
        <f>19782500</f>
        <v>1.97825E7</v>
      </c>
      <c r="L29" s="24"/>
      <c r="M29" s="26" t="n">
        <f>21202500</f>
        <v>2.12025E7</v>
      </c>
      <c r="N29" s="25"/>
      <c r="O29" s="26" t="n">
        <f>40985000</f>
        <v>4.0985E7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n">
        <f>35</f>
        <v>35.0</v>
      </c>
      <c r="U29" s="24"/>
      <c r="V29" s="26" t="n">
        <f>110</f>
        <v>110.0</v>
      </c>
      <c r="W29" s="25"/>
      <c r="X29" s="26" t="n">
        <f>145</f>
        <v>145.0</v>
      </c>
      <c r="Y29" s="23"/>
      <c r="Z29" s="26" t="n">
        <f>2467</f>
        <v>2467.0</v>
      </c>
      <c r="AA29" s="24"/>
      <c r="AB29" s="26" t="n">
        <f>1911</f>
        <v>1911.0</v>
      </c>
      <c r="AC29" s="25"/>
      <c r="AD29" s="26" t="n">
        <f>4378</f>
        <v>4378.0</v>
      </c>
    </row>
    <row r="30">
      <c r="A30" s="21" t="s">
        <v>50</v>
      </c>
      <c r="B30" s="22" t="s">
        <v>27</v>
      </c>
      <c r="C30" s="22" t="s">
        <v>28</v>
      </c>
      <c r="D30" s="23"/>
      <c r="E30" s="26" t="n">
        <f>160</f>
        <v>160.0</v>
      </c>
      <c r="F30" s="24"/>
      <c r="G30" s="26" t="n">
        <f>156</f>
        <v>156.0</v>
      </c>
      <c r="H30" s="25"/>
      <c r="I30" s="26" t="n">
        <f>316</f>
        <v>316.0</v>
      </c>
      <c r="J30" s="23"/>
      <c r="K30" s="26" t="n">
        <f>26320000</f>
        <v>2.632E7</v>
      </c>
      <c r="L30" s="24"/>
      <c r="M30" s="26" t="n">
        <f>30780000</f>
        <v>3.078E7</v>
      </c>
      <c r="N30" s="25"/>
      <c r="O30" s="26" t="n">
        <f>57100000</f>
        <v>5.71E7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n">
        <f>91</f>
        <v>91.0</v>
      </c>
      <c r="U30" s="24"/>
      <c r="V30" s="26" t="n">
        <f>150</f>
        <v>150.0</v>
      </c>
      <c r="W30" s="25"/>
      <c r="X30" s="26" t="n">
        <f>241</f>
        <v>241.0</v>
      </c>
      <c r="Y30" s="23"/>
      <c r="Z30" s="26" t="n">
        <f>2402</f>
        <v>2402.0</v>
      </c>
      <c r="AA30" s="24"/>
      <c r="AB30" s="26" t="n">
        <f>2039</f>
        <v>2039.0</v>
      </c>
      <c r="AC30" s="25"/>
      <c r="AD30" s="26" t="n">
        <f>4441</f>
        <v>4441.0</v>
      </c>
    </row>
    <row r="31">
      <c r="A31" s="21" t="s">
        <v>51</v>
      </c>
      <c r="B31" s="22" t="s">
        <v>27</v>
      </c>
      <c r="C31" s="22" t="s">
        <v>28</v>
      </c>
      <c r="D31" s="23"/>
      <c r="E31" s="26" t="n">
        <f>257</f>
        <v>257.0</v>
      </c>
      <c r="F31" s="24"/>
      <c r="G31" s="26" t="n">
        <f>371</f>
        <v>371.0</v>
      </c>
      <c r="H31" s="25"/>
      <c r="I31" s="26" t="n">
        <f>628</f>
        <v>628.0</v>
      </c>
      <c r="J31" s="23"/>
      <c r="K31" s="26" t="n">
        <f>40210000</f>
        <v>4.021E7</v>
      </c>
      <c r="L31" s="24"/>
      <c r="M31" s="26" t="n">
        <f>56500000</f>
        <v>5.65E7</v>
      </c>
      <c r="N31" s="25"/>
      <c r="O31" s="26" t="n">
        <f>96710000</f>
        <v>9.671E7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n">
        <f>63</f>
        <v>63.0</v>
      </c>
      <c r="U31" s="24"/>
      <c r="V31" s="26" t="n">
        <f>281</f>
        <v>281.0</v>
      </c>
      <c r="W31" s="25"/>
      <c r="X31" s="26" t="n">
        <f>344</f>
        <v>344.0</v>
      </c>
      <c r="Y31" s="23"/>
      <c r="Z31" s="26" t="n">
        <f>2427</f>
        <v>2427.0</v>
      </c>
      <c r="AA31" s="24"/>
      <c r="AB31" s="26" t="n">
        <f>2269</f>
        <v>2269.0</v>
      </c>
      <c r="AC31" s="25"/>
      <c r="AD31" s="26" t="n">
        <f>4696</f>
        <v>4696.0</v>
      </c>
    </row>
    <row r="32">
      <c r="A32" s="21" t="s">
        <v>52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53</v>
      </c>
      <c r="B33" s="22" t="s">
        <v>27</v>
      </c>
      <c r="C33" s="22" t="s">
        <v>28</v>
      </c>
      <c r="D33" s="23"/>
      <c r="E33" s="26"/>
      <c r="F33" s="24"/>
      <c r="G33" s="26"/>
      <c r="H33" s="25"/>
      <c r="I33" s="26"/>
      <c r="J33" s="23"/>
      <c r="K33" s="26"/>
      <c r="L33" s="24"/>
      <c r="M33" s="26"/>
      <c r="N33" s="25"/>
      <c r="O33" s="26"/>
      <c r="P33" s="27"/>
      <c r="Q33" s="28"/>
      <c r="R33" s="29"/>
      <c r="S33" s="23"/>
      <c r="T33" s="26"/>
      <c r="U33" s="24"/>
      <c r="V33" s="26"/>
      <c r="W33" s="25"/>
      <c r="X33" s="26"/>
      <c r="Y33" s="23"/>
      <c r="Z33" s="26"/>
      <c r="AA33" s="24"/>
      <c r="AB33" s="26"/>
      <c r="AC33" s="25"/>
      <c r="AD33" s="26"/>
    </row>
    <row r="34">
      <c r="A34" s="21" t="s">
        <v>54</v>
      </c>
      <c r="B34" s="22" t="s">
        <v>27</v>
      </c>
      <c r="C34" s="22" t="s">
        <v>28</v>
      </c>
      <c r="D34" s="23"/>
      <c r="E34" s="26" t="n">
        <f>235</f>
        <v>235.0</v>
      </c>
      <c r="F34" s="24"/>
      <c r="G34" s="26" t="n">
        <f>56</f>
        <v>56.0</v>
      </c>
      <c r="H34" s="25"/>
      <c r="I34" s="26" t="n">
        <f>291</f>
        <v>291.0</v>
      </c>
      <c r="J34" s="23"/>
      <c r="K34" s="26" t="n">
        <f>18840000</f>
        <v>1.884E7</v>
      </c>
      <c r="L34" s="24"/>
      <c r="M34" s="26" t="n">
        <f>6900000</f>
        <v>6900000.0</v>
      </c>
      <c r="N34" s="25"/>
      <c r="O34" s="26" t="n">
        <f>25740000</f>
        <v>2.574E7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n">
        <f>51</f>
        <v>51.0</v>
      </c>
      <c r="U34" s="24"/>
      <c r="V34" s="26" t="n">
        <f>30</f>
        <v>30.0</v>
      </c>
      <c r="W34" s="25"/>
      <c r="X34" s="26" t="n">
        <f>81</f>
        <v>81.0</v>
      </c>
      <c r="Y34" s="23"/>
      <c r="Z34" s="26" t="n">
        <f>2489</f>
        <v>2489.0</v>
      </c>
      <c r="AA34" s="24"/>
      <c r="AB34" s="26" t="n">
        <f>2285</f>
        <v>2285.0</v>
      </c>
      <c r="AC34" s="25"/>
      <c r="AD34" s="26" t="n">
        <f>4774</f>
        <v>4774.0</v>
      </c>
    </row>
    <row r="35">
      <c r="A35" s="21" t="s">
        <v>55</v>
      </c>
      <c r="B35" s="22" t="s">
        <v>27</v>
      </c>
      <c r="C35" s="22" t="s">
        <v>28</v>
      </c>
      <c r="D35" s="23"/>
      <c r="E35" s="26" t="n">
        <f>58</f>
        <v>58.0</v>
      </c>
      <c r="F35" s="24"/>
      <c r="G35" s="26" t="n">
        <f>131</f>
        <v>131.0</v>
      </c>
      <c r="H35" s="25"/>
      <c r="I35" s="26" t="n">
        <f>189</f>
        <v>189.0</v>
      </c>
      <c r="J35" s="23"/>
      <c r="K35" s="26" t="n">
        <f>5020000</f>
        <v>5020000.0</v>
      </c>
      <c r="L35" s="24"/>
      <c r="M35" s="26" t="n">
        <f>14740000</f>
        <v>1.474E7</v>
      </c>
      <c r="N35" s="25"/>
      <c r="O35" s="26" t="n">
        <f>19760000</f>
        <v>1.976E7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 t="s">
        <v>29</v>
      </c>
      <c r="Z35" s="26" t="n">
        <f>2520</f>
        <v>2520.0</v>
      </c>
      <c r="AA35" s="24"/>
      <c r="AB35" s="26" t="n">
        <f>2317</f>
        <v>2317.0</v>
      </c>
      <c r="AC35" s="25"/>
      <c r="AD35" s="26" t="n">
        <f>4837</f>
        <v>4837.0</v>
      </c>
    </row>
    <row r="36">
      <c r="A36" s="21" t="s">
        <v>56</v>
      </c>
      <c r="B36" s="22" t="s">
        <v>27</v>
      </c>
      <c r="C36" s="22" t="s">
        <v>28</v>
      </c>
      <c r="D36" s="23"/>
      <c r="E36" s="26" t="n">
        <f>326</f>
        <v>326.0</v>
      </c>
      <c r="F36" s="24"/>
      <c r="G36" s="26" t="n">
        <f>390</f>
        <v>390.0</v>
      </c>
      <c r="H36" s="25"/>
      <c r="I36" s="26" t="n">
        <f>716</f>
        <v>716.0</v>
      </c>
      <c r="J36" s="23"/>
      <c r="K36" s="26" t="n">
        <f>15640000</f>
        <v>1.564E7</v>
      </c>
      <c r="L36" s="24"/>
      <c r="M36" s="26" t="n">
        <f>74850000</f>
        <v>7.485E7</v>
      </c>
      <c r="N36" s="25"/>
      <c r="O36" s="26" t="n">
        <f>90490000</f>
        <v>9.049E7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n">
        <f>23</f>
        <v>23.0</v>
      </c>
      <c r="U36" s="24"/>
      <c r="V36" s="26" t="n">
        <f>472</f>
        <v>472.0</v>
      </c>
      <c r="W36" s="25"/>
      <c r="X36" s="26" t="n">
        <f>495</f>
        <v>495.0</v>
      </c>
      <c r="Y36" s="23"/>
      <c r="Z36" s="26" t="n">
        <f>2388</f>
        <v>2388.0</v>
      </c>
      <c r="AA36" s="24" t="s">
        <v>29</v>
      </c>
      <c r="AB36" s="26" t="n">
        <f>2581</f>
        <v>2581.0</v>
      </c>
      <c r="AC36" s="25" t="s">
        <v>29</v>
      </c>
      <c r="AD36" s="26" t="n">
        <f>4969</f>
        <v>4969.0</v>
      </c>
    </row>
    <row r="37">
      <c r="A37" s="21" t="s">
        <v>57</v>
      </c>
      <c r="B37" s="22" t="s">
        <v>27</v>
      </c>
      <c r="C37" s="22" t="s">
        <v>28</v>
      </c>
      <c r="D37" s="23"/>
      <c r="E37" s="26" t="n">
        <f>326</f>
        <v>326.0</v>
      </c>
      <c r="F37" s="24"/>
      <c r="G37" s="26" t="n">
        <f>132</f>
        <v>132.0</v>
      </c>
      <c r="H37" s="25"/>
      <c r="I37" s="26" t="n">
        <f>458</f>
        <v>458.0</v>
      </c>
      <c r="J37" s="23"/>
      <c r="K37" s="26" t="n">
        <f>16100000</f>
        <v>1.61E7</v>
      </c>
      <c r="L37" s="24"/>
      <c r="M37" s="26" t="n">
        <f>8140000</f>
        <v>8140000.0</v>
      </c>
      <c r="N37" s="25"/>
      <c r="O37" s="26" t="n">
        <f>24240000</f>
        <v>2.424E7</v>
      </c>
      <c r="P37" s="27" t="n">
        <f>49</f>
        <v>49.0</v>
      </c>
      <c r="Q37" s="28" t="n">
        <f>572</f>
        <v>572.0</v>
      </c>
      <c r="R37" s="29" t="n">
        <f>621</f>
        <v>621.0</v>
      </c>
      <c r="S37" s="23"/>
      <c r="T37" s="26" t="n">
        <f>237</f>
        <v>237.0</v>
      </c>
      <c r="U37" s="24"/>
      <c r="V37" s="26" t="n">
        <f>12</f>
        <v>12.0</v>
      </c>
      <c r="W37" s="25"/>
      <c r="X37" s="26" t="n">
        <f>249</f>
        <v>249.0</v>
      </c>
      <c r="Y37" s="23" t="s">
        <v>30</v>
      </c>
      <c r="Z37" s="26" t="n">
        <f>111</f>
        <v>111.0</v>
      </c>
      <c r="AA37" s="24"/>
      <c r="AB37" s="26" t="n">
        <f>965</f>
        <v>965.0</v>
      </c>
      <c r="AC37" s="25" t="s">
        <v>30</v>
      </c>
      <c r="AD37" s="26" t="n">
        <f>1076</f>
        <v>1076.0</v>
      </c>
    </row>
    <row r="38">
      <c r="A38" s="21" t="s">
        <v>58</v>
      </c>
      <c r="B38" s="22" t="s">
        <v>27</v>
      </c>
      <c r="C38" s="22" t="s">
        <v>28</v>
      </c>
      <c r="D38" s="23"/>
      <c r="E38" s="26"/>
      <c r="F38" s="24"/>
      <c r="G38" s="26"/>
      <c r="H38" s="25"/>
      <c r="I38" s="26"/>
      <c r="J38" s="23"/>
      <c r="K38" s="26"/>
      <c r="L38" s="24"/>
      <c r="M38" s="26"/>
      <c r="N38" s="25"/>
      <c r="O38" s="26"/>
      <c r="P38" s="27"/>
      <c r="Q38" s="28"/>
      <c r="R38" s="29"/>
      <c r="S38" s="23"/>
      <c r="T38" s="26"/>
      <c r="U38" s="24"/>
      <c r="V38" s="26"/>
      <c r="W38" s="25"/>
      <c r="X38" s="26"/>
      <c r="Y38" s="23"/>
      <c r="Z38" s="26"/>
      <c r="AA38" s="24"/>
      <c r="AB38" s="26"/>
      <c r="AC38" s="25"/>
      <c r="AD38" s="26"/>
    </row>
    <row r="39">
      <c r="A39" s="21" t="s">
        <v>59</v>
      </c>
      <c r="B39" s="22" t="s">
        <v>27</v>
      </c>
      <c r="C39" s="22" t="s">
        <v>28</v>
      </c>
      <c r="D39" s="23"/>
      <c r="E39" s="26"/>
      <c r="F39" s="24"/>
      <c r="G39" s="26"/>
      <c r="H39" s="25"/>
      <c r="I39" s="26"/>
      <c r="J39" s="23"/>
      <c r="K39" s="26"/>
      <c r="L39" s="24"/>
      <c r="M39" s="26"/>
      <c r="N39" s="25"/>
      <c r="O39" s="26"/>
      <c r="P39" s="27"/>
      <c r="Q39" s="28"/>
      <c r="R39" s="29"/>
      <c r="S39" s="23"/>
      <c r="T39" s="26"/>
      <c r="U39" s="24"/>
      <c r="V39" s="26"/>
      <c r="W39" s="25"/>
      <c r="X39" s="26"/>
      <c r="Y39" s="23"/>
      <c r="Z39" s="26"/>
      <c r="AA39" s="24"/>
      <c r="AB39" s="26"/>
      <c r="AC39" s="25"/>
      <c r="AD39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