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<sst xmlns="http://schemas.openxmlformats.org/spreadsheetml/2006/main" count="170" uniqueCount="60">
  <si>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</si>
  <si>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</si>
  <si>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</si>
  <si>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</si>
  <si>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</si>
  <si>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</si>
  <si>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</si>
  <si>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</si>
  <si>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</si>
  <si>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</si>
  <si>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</si>
  <si>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</si>
  <si>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</si>
  <si>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</si>
  <si>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</si>
  <si>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</si>
  <si>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</si>
  <si>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</si>
  <si>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</si>
  <si>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</si>
  <si>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</si>
  <si>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</si>
  <si>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</si>
  <si>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</si>
  <si>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</si>
  <si>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</si>
  <si>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6.1</t>
  </si>
  <si>
    <t>長期国債先物オプション</t>
  </si>
  <si>
    <t>Options on 10-year JGB Futures</t>
  </si>
  <si>
    <t>2</t>
  </si>
  <si>
    <t>3</t>
  </si>
  <si>
    <t>4</t>
  </si>
  <si>
    <t>5</t>
  </si>
  <si>
    <t>6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</si>
  <si>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</si>
  <si>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</si>
  <si>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</si>
  <si>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</si>
  <si>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</si>
  <si>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</si>
  <si>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</si>
  <si>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</si>
  <si>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</si>
  <si>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</si>
  <si>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</si>
  <si>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</si>
  <si>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◎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</si>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</sst>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281</f>
        <v>281.0</v>
      </c>
      <c r="F10" s="24"/>
      <c r="G10" s="26" t="n">
        <f>281</f>
        <v>281.0</v>
      </c>
      <c r="H10" s="25"/>
      <c r="I10" s="26" t="n">
        <f>562</f>
        <v>562.0</v>
      </c>
      <c r="J10" s="23"/>
      <c r="K10" s="26" t="n">
        <f>48410000</f>
        <v>4.841E7</v>
      </c>
      <c r="L10" s="24"/>
      <c r="M10" s="26" t="n">
        <f>37060000</f>
        <v>3.706E7</v>
      </c>
      <c r="N10" s="25"/>
      <c r="O10" s="26" t="n">
        <f>85470000</f>
        <v>8.547E7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40</f>
        <v>40.0</v>
      </c>
      <c r="U10" s="24"/>
      <c r="V10" s="26" t="n">
        <f>280</f>
        <v>280.0</v>
      </c>
      <c r="W10" s="25"/>
      <c r="X10" s="26" t="n">
        <f>320</f>
        <v>320.0</v>
      </c>
      <c r="Y10" s="23"/>
      <c r="Z10" s="26" t="n">
        <f>675</f>
        <v>675.0</v>
      </c>
      <c r="AA10" s="24"/>
      <c r="AB10" s="26" t="n">
        <f>439</f>
        <v>439.0</v>
      </c>
      <c r="AC10" s="25"/>
      <c r="AD10" s="26" t="n">
        <f>1114</f>
        <v>1114.0</v>
      </c>
    </row>
    <row r="11">
      <c r="A11" s="21" t="s">
        <v>29</v>
      </c>
      <c r="B11" s="22" t="s">
        <v>27</v>
      </c>
      <c r="C11" s="22" t="s">
        <v>28</v>
      </c>
      <c r="D11" s="23"/>
      <c r="E11" s="26" t="n">
        <f>136</f>
        <v>136.0</v>
      </c>
      <c r="F11" s="24"/>
      <c r="G11" s="26" t="n">
        <f>99</f>
        <v>99.0</v>
      </c>
      <c r="H11" s="25"/>
      <c r="I11" s="26" t="n">
        <f>235</f>
        <v>235.0</v>
      </c>
      <c r="J11" s="23"/>
      <c r="K11" s="26" t="n">
        <f>26790000</f>
        <v>2.679E7</v>
      </c>
      <c r="L11" s="24"/>
      <c r="M11" s="26" t="n">
        <f>15750000</f>
        <v>1.575E7</v>
      </c>
      <c r="N11" s="25"/>
      <c r="O11" s="26" t="n">
        <f>42540000</f>
        <v>4.254E7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15</f>
        <v>15.0</v>
      </c>
      <c r="U11" s="24"/>
      <c r="V11" s="26" t="n">
        <f>15</f>
        <v>15.0</v>
      </c>
      <c r="W11" s="25"/>
      <c r="X11" s="26" t="n">
        <f>30</f>
        <v>30.0</v>
      </c>
      <c r="Y11" s="23"/>
      <c r="Z11" s="26" t="n">
        <f>764</f>
        <v>764.0</v>
      </c>
      <c r="AA11" s="24"/>
      <c r="AB11" s="26" t="n">
        <f>513</f>
        <v>513.0</v>
      </c>
      <c r="AC11" s="25"/>
      <c r="AD11" s="26" t="n">
        <f>1277</f>
        <v>1277.0</v>
      </c>
    </row>
    <row r="12">
      <c r="A12" s="21" t="s">
        <v>30</v>
      </c>
      <c r="B12" s="22" t="s">
        <v>27</v>
      </c>
      <c r="C12" s="22" t="s">
        <v>28</v>
      </c>
      <c r="D12" s="23"/>
      <c r="E12" s="26" t="n">
        <f>96</f>
        <v>96.0</v>
      </c>
      <c r="F12" s="24"/>
      <c r="G12" s="26" t="n">
        <f>466</f>
        <v>466.0</v>
      </c>
      <c r="H12" s="25"/>
      <c r="I12" s="26" t="n">
        <f>562</f>
        <v>562.0</v>
      </c>
      <c r="J12" s="23"/>
      <c r="K12" s="26" t="n">
        <f>18610000</f>
        <v>1.861E7</v>
      </c>
      <c r="L12" s="24"/>
      <c r="M12" s="26" t="n">
        <f>51040000</f>
        <v>5.104E7</v>
      </c>
      <c r="N12" s="25"/>
      <c r="O12" s="26" t="n">
        <f>69650000</f>
        <v>6.965E7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n">
        <f>15</f>
        <v>15.0</v>
      </c>
      <c r="U12" s="24"/>
      <c r="V12" s="26" t="n">
        <f>185</f>
        <v>185.0</v>
      </c>
      <c r="W12" s="25"/>
      <c r="X12" s="26" t="n">
        <f>200</f>
        <v>200.0</v>
      </c>
      <c r="Y12" s="23"/>
      <c r="Z12" s="26" t="n">
        <f>834</f>
        <v>834.0</v>
      </c>
      <c r="AA12" s="24"/>
      <c r="AB12" s="26" t="n">
        <f>793</f>
        <v>793.0</v>
      </c>
      <c r="AC12" s="25"/>
      <c r="AD12" s="26" t="n">
        <f>1627</f>
        <v>1627.0</v>
      </c>
    </row>
    <row r="13">
      <c r="A13" s="21" t="s">
        <v>31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32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33</v>
      </c>
      <c r="B15" s="22" t="s">
        <v>27</v>
      </c>
      <c r="C15" s="22" t="s">
        <v>28</v>
      </c>
      <c r="D15" s="23"/>
      <c r="E15" s="26" t="n">
        <f>155</f>
        <v>155.0</v>
      </c>
      <c r="F15" s="24"/>
      <c r="G15" s="26" t="n">
        <f>82</f>
        <v>82.0</v>
      </c>
      <c r="H15" s="25"/>
      <c r="I15" s="26" t="n">
        <f>237</f>
        <v>237.0</v>
      </c>
      <c r="J15" s="23"/>
      <c r="K15" s="26" t="n">
        <f>22010000</f>
        <v>2.201E7</v>
      </c>
      <c r="L15" s="24"/>
      <c r="M15" s="26" t="n">
        <f>10540000</f>
        <v>1.054E7</v>
      </c>
      <c r="N15" s="25"/>
      <c r="O15" s="26" t="n">
        <f>32550000</f>
        <v>3.255E7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35</f>
        <v>35.0</v>
      </c>
      <c r="U15" s="24"/>
      <c r="V15" s="26" t="n">
        <f>15</f>
        <v>15.0</v>
      </c>
      <c r="W15" s="25"/>
      <c r="X15" s="26" t="n">
        <f>50</f>
        <v>50.0</v>
      </c>
      <c r="Y15" s="23"/>
      <c r="Z15" s="26" t="n">
        <f>965</f>
        <v>965.0</v>
      </c>
      <c r="AA15" s="24"/>
      <c r="AB15" s="26" t="n">
        <f>840</f>
        <v>840.0</v>
      </c>
      <c r="AC15" s="25"/>
      <c r="AD15" s="26" t="n">
        <f>1805</f>
        <v>1805.0</v>
      </c>
    </row>
    <row r="16">
      <c r="A16" s="21" t="s">
        <v>34</v>
      </c>
      <c r="B16" s="22" t="s">
        <v>27</v>
      </c>
      <c r="C16" s="22" t="s">
        <v>28</v>
      </c>
      <c r="D16" s="23"/>
      <c r="E16" s="26" t="n">
        <f>390</f>
        <v>390.0</v>
      </c>
      <c r="F16" s="24"/>
      <c r="G16" s="26" t="n">
        <f>215</f>
        <v>215.0</v>
      </c>
      <c r="H16" s="25"/>
      <c r="I16" s="26" t="n">
        <f>605</f>
        <v>605.0</v>
      </c>
      <c r="J16" s="23"/>
      <c r="K16" s="26" t="n">
        <f>53750000</f>
        <v>5.375E7</v>
      </c>
      <c r="L16" s="24"/>
      <c r="M16" s="26" t="n">
        <f>20890000</f>
        <v>2.089E7</v>
      </c>
      <c r="N16" s="25"/>
      <c r="O16" s="26" t="n">
        <f>74640000</f>
        <v>7.464E7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82</f>
        <v>82.0</v>
      </c>
      <c r="U16" s="24"/>
      <c r="V16" s="26" t="n">
        <f>15</f>
        <v>15.0</v>
      </c>
      <c r="W16" s="25"/>
      <c r="X16" s="26" t="n">
        <f>97</f>
        <v>97.0</v>
      </c>
      <c r="Y16" s="23"/>
      <c r="Z16" s="26" t="n">
        <f>1281</f>
        <v>1281.0</v>
      </c>
      <c r="AA16" s="24"/>
      <c r="AB16" s="26" t="n">
        <f>934</f>
        <v>934.0</v>
      </c>
      <c r="AC16" s="25"/>
      <c r="AD16" s="26" t="n">
        <f>2215</f>
        <v>2215.0</v>
      </c>
    </row>
    <row r="17">
      <c r="A17" s="21" t="s">
        <v>35</v>
      </c>
      <c r="B17" s="22" t="s">
        <v>27</v>
      </c>
      <c r="C17" s="22" t="s">
        <v>28</v>
      </c>
      <c r="D17" s="23"/>
      <c r="E17" s="26" t="n">
        <f>29</f>
        <v>29.0</v>
      </c>
      <c r="F17" s="24"/>
      <c r="G17" s="26" t="n">
        <f>101</f>
        <v>101.0</v>
      </c>
      <c r="H17" s="25"/>
      <c r="I17" s="26" t="n">
        <f>130</f>
        <v>130.0</v>
      </c>
      <c r="J17" s="23"/>
      <c r="K17" s="26" t="n">
        <f>5010000</f>
        <v>5010000.0</v>
      </c>
      <c r="L17" s="24"/>
      <c r="M17" s="26" t="n">
        <f>20080000</f>
        <v>2.008E7</v>
      </c>
      <c r="N17" s="25" t="s">
        <v>36</v>
      </c>
      <c r="O17" s="26" t="n">
        <f>25090000</f>
        <v>2.509E7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15</f>
        <v>15.0</v>
      </c>
      <c r="U17" s="24"/>
      <c r="V17" s="26" t="n">
        <f>15</f>
        <v>15.0</v>
      </c>
      <c r="W17" s="25"/>
      <c r="X17" s="26" t="n">
        <f>30</f>
        <v>30.0</v>
      </c>
      <c r="Y17" s="23"/>
      <c r="Z17" s="26" t="n">
        <f>1302</f>
        <v>1302.0</v>
      </c>
      <c r="AA17" s="24"/>
      <c r="AB17" s="26" t="n">
        <f>998</f>
        <v>998.0</v>
      </c>
      <c r="AC17" s="25"/>
      <c r="AD17" s="26" t="n">
        <f>2300</f>
        <v>2300.0</v>
      </c>
    </row>
    <row r="18">
      <c r="A18" s="21" t="s">
        <v>37</v>
      </c>
      <c r="B18" s="22" t="s">
        <v>27</v>
      </c>
      <c r="C18" s="22" t="s">
        <v>28</v>
      </c>
      <c r="D18" s="23"/>
      <c r="E18" s="26" t="n">
        <f>112</f>
        <v>112.0</v>
      </c>
      <c r="F18" s="24"/>
      <c r="G18" s="26" t="n">
        <f>325</f>
        <v>325.0</v>
      </c>
      <c r="H18" s="25"/>
      <c r="I18" s="26" t="n">
        <f>437</f>
        <v>437.0</v>
      </c>
      <c r="J18" s="23"/>
      <c r="K18" s="26" t="n">
        <f>17470000</f>
        <v>1.747E7</v>
      </c>
      <c r="L18" s="24"/>
      <c r="M18" s="26" t="n">
        <f>41020000</f>
        <v>4.102E7</v>
      </c>
      <c r="N18" s="25"/>
      <c r="O18" s="26" t="n">
        <f>58490000</f>
        <v>5.849E7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27</f>
        <v>27.0</v>
      </c>
      <c r="U18" s="24"/>
      <c r="V18" s="26" t="n">
        <f>15</f>
        <v>15.0</v>
      </c>
      <c r="W18" s="25"/>
      <c r="X18" s="26" t="n">
        <f>42</f>
        <v>42.0</v>
      </c>
      <c r="Y18" s="23"/>
      <c r="Z18" s="26" t="n">
        <f>1326</f>
        <v>1326.0</v>
      </c>
      <c r="AA18" s="24"/>
      <c r="AB18" s="26" t="n">
        <f>1263</f>
        <v>1263.0</v>
      </c>
      <c r="AC18" s="25"/>
      <c r="AD18" s="26" t="n">
        <f>2589</f>
        <v>2589.0</v>
      </c>
    </row>
    <row r="19">
      <c r="A19" s="21" t="s">
        <v>38</v>
      </c>
      <c r="B19" s="22" t="s">
        <v>27</v>
      </c>
      <c r="C19" s="22" t="s">
        <v>28</v>
      </c>
      <c r="D19" s="23"/>
      <c r="E19" s="26" t="n">
        <f>209</f>
        <v>209.0</v>
      </c>
      <c r="F19" s="24"/>
      <c r="G19" s="26" t="n">
        <f>73</f>
        <v>73.0</v>
      </c>
      <c r="H19" s="25"/>
      <c r="I19" s="26" t="n">
        <f>282</f>
        <v>282.0</v>
      </c>
      <c r="J19" s="23"/>
      <c r="K19" s="26" t="n">
        <f>31660000</f>
        <v>3.166E7</v>
      </c>
      <c r="L19" s="24"/>
      <c r="M19" s="26" t="n">
        <f>14870000</f>
        <v>1.487E7</v>
      </c>
      <c r="N19" s="25"/>
      <c r="O19" s="26" t="n">
        <f>46530000</f>
        <v>4.653E7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15</f>
        <v>15.0</v>
      </c>
      <c r="U19" s="24"/>
      <c r="V19" s="26" t="n">
        <f>15</f>
        <v>15.0</v>
      </c>
      <c r="W19" s="25"/>
      <c r="X19" s="26" t="n">
        <f>30</f>
        <v>30.0</v>
      </c>
      <c r="Y19" s="23"/>
      <c r="Z19" s="26" t="n">
        <f>1501</f>
        <v>1501.0</v>
      </c>
      <c r="AA19" s="24"/>
      <c r="AB19" s="26" t="n">
        <f>1270</f>
        <v>1270.0</v>
      </c>
      <c r="AC19" s="25"/>
      <c r="AD19" s="26" t="n">
        <f>2771</f>
        <v>2771.0</v>
      </c>
    </row>
    <row r="20">
      <c r="A20" s="21" t="s">
        <v>39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40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41</v>
      </c>
      <c r="B22" s="22" t="s">
        <v>27</v>
      </c>
      <c r="C22" s="22" t="s">
        <v>28</v>
      </c>
      <c r="D22" s="23"/>
      <c r="E22" s="26" t="n">
        <f>357</f>
        <v>357.0</v>
      </c>
      <c r="F22" s="24" t="s">
        <v>36</v>
      </c>
      <c r="G22" s="26" t="n">
        <f>34</f>
        <v>34.0</v>
      </c>
      <c r="H22" s="25"/>
      <c r="I22" s="26" t="n">
        <f>391</f>
        <v>391.0</v>
      </c>
      <c r="J22" s="23"/>
      <c r="K22" s="26" t="n">
        <f>57470000</f>
        <v>5.747E7</v>
      </c>
      <c r="L22" s="24" t="s">
        <v>36</v>
      </c>
      <c r="M22" s="26" t="n">
        <f>6270000</f>
        <v>6270000.0</v>
      </c>
      <c r="N22" s="25"/>
      <c r="O22" s="26" t="n">
        <f>63740000</f>
        <v>6.374E7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82</f>
        <v>82.0</v>
      </c>
      <c r="U22" s="24"/>
      <c r="V22" s="26" t="n">
        <f>15</f>
        <v>15.0</v>
      </c>
      <c r="W22" s="25"/>
      <c r="X22" s="26" t="n">
        <f>97</f>
        <v>97.0</v>
      </c>
      <c r="Y22" s="23"/>
      <c r="Z22" s="26" t="n">
        <f>1720</f>
        <v>1720.0</v>
      </c>
      <c r="AA22" s="24"/>
      <c r="AB22" s="26" t="n">
        <f>1287</f>
        <v>1287.0</v>
      </c>
      <c r="AC22" s="25"/>
      <c r="AD22" s="26" t="n">
        <f>3007</f>
        <v>3007.0</v>
      </c>
    </row>
    <row r="23">
      <c r="A23" s="21" t="s">
        <v>42</v>
      </c>
      <c r="B23" s="22" t="s">
        <v>27</v>
      </c>
      <c r="C23" s="22" t="s">
        <v>28</v>
      </c>
      <c r="D23" s="23"/>
      <c r="E23" s="26" t="n">
        <f>28</f>
        <v>28.0</v>
      </c>
      <c r="F23" s="24"/>
      <c r="G23" s="26" t="n">
        <f>407</f>
        <v>407.0</v>
      </c>
      <c r="H23" s="25"/>
      <c r="I23" s="26" t="n">
        <f>435</f>
        <v>435.0</v>
      </c>
      <c r="J23" s="23"/>
      <c r="K23" s="26" t="n">
        <f>14300000</f>
        <v>1.43E7</v>
      </c>
      <c r="L23" s="24"/>
      <c r="M23" s="26" t="n">
        <f>58620000</f>
        <v>5.862E7</v>
      </c>
      <c r="N23" s="25"/>
      <c r="O23" s="26" t="n">
        <f>72920000</f>
        <v>7.292E7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n">
        <f>15</f>
        <v>15.0</v>
      </c>
      <c r="U23" s="24"/>
      <c r="V23" s="26" t="n">
        <f>315</f>
        <v>315.0</v>
      </c>
      <c r="W23" s="25"/>
      <c r="X23" s="26" t="n">
        <f>330</f>
        <v>330.0</v>
      </c>
      <c r="Y23" s="23"/>
      <c r="Z23" s="26" t="n">
        <f>1719</f>
        <v>1719.0</v>
      </c>
      <c r="AA23" s="24"/>
      <c r="AB23" s="26" t="n">
        <f>1468</f>
        <v>1468.0</v>
      </c>
      <c r="AC23" s="25"/>
      <c r="AD23" s="26" t="n">
        <f>3187</f>
        <v>3187.0</v>
      </c>
    </row>
    <row r="24">
      <c r="A24" s="21" t="s">
        <v>43</v>
      </c>
      <c r="B24" s="22" t="s">
        <v>27</v>
      </c>
      <c r="C24" s="22" t="s">
        <v>28</v>
      </c>
      <c r="D24" s="23" t="s">
        <v>36</v>
      </c>
      <c r="E24" s="26" t="n">
        <f>12</f>
        <v>12.0</v>
      </c>
      <c r="F24" s="24"/>
      <c r="G24" s="26" t="n">
        <f>101</f>
        <v>101.0</v>
      </c>
      <c r="H24" s="25" t="s">
        <v>36</v>
      </c>
      <c r="I24" s="26" t="n">
        <f>113</f>
        <v>113.0</v>
      </c>
      <c r="J24" s="23"/>
      <c r="K24" s="26" t="n">
        <f>16400000</f>
        <v>1.64E7</v>
      </c>
      <c r="L24" s="24"/>
      <c r="M24" s="26" t="n">
        <f>17680000</f>
        <v>1.768E7</v>
      </c>
      <c r="N24" s="25"/>
      <c r="O24" s="26" t="n">
        <f>34080000</f>
        <v>3.408E7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 t="s">
        <v>36</v>
      </c>
      <c r="T24" s="26" t="str">
        <f>"－"</f>
        <v>－</v>
      </c>
      <c r="U24" s="24" t="s">
        <v>36</v>
      </c>
      <c r="V24" s="26" t="str">
        <f>"－"</f>
        <v>－</v>
      </c>
      <c r="W24" s="25" t="s">
        <v>36</v>
      </c>
      <c r="X24" s="26" t="str">
        <f>"－"</f>
        <v>－</v>
      </c>
      <c r="Y24" s="23"/>
      <c r="Z24" s="26" t="n">
        <f>1717</f>
        <v>1717.0</v>
      </c>
      <c r="AA24" s="24"/>
      <c r="AB24" s="26" t="n">
        <f>1553</f>
        <v>1553.0</v>
      </c>
      <c r="AC24" s="25"/>
      <c r="AD24" s="26" t="n">
        <f>3270</f>
        <v>3270.0</v>
      </c>
    </row>
    <row r="25">
      <c r="A25" s="21" t="s">
        <v>44</v>
      </c>
      <c r="B25" s="22" t="s">
        <v>27</v>
      </c>
      <c r="C25" s="22" t="s">
        <v>28</v>
      </c>
      <c r="D25" s="23"/>
      <c r="E25" s="26" t="n">
        <f>56</f>
        <v>56.0</v>
      </c>
      <c r="F25" s="24"/>
      <c r="G25" s="26" t="n">
        <f>86</f>
        <v>86.0</v>
      </c>
      <c r="H25" s="25"/>
      <c r="I25" s="26" t="n">
        <f>142</f>
        <v>142.0</v>
      </c>
      <c r="J25" s="23"/>
      <c r="K25" s="26" t="n">
        <f>105180000</f>
        <v>1.0518E8</v>
      </c>
      <c r="L25" s="24"/>
      <c r="M25" s="26" t="n">
        <f>19020000</f>
        <v>1.902E7</v>
      </c>
      <c r="N25" s="25"/>
      <c r="O25" s="26" t="n">
        <f>124200000</f>
        <v>1.242E8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1742</f>
        <v>1742.0</v>
      </c>
      <c r="AA25" s="24"/>
      <c r="AB25" s="26" t="n">
        <f>1622</f>
        <v>1622.0</v>
      </c>
      <c r="AC25" s="25"/>
      <c r="AD25" s="26" t="n">
        <f>3364</f>
        <v>3364.0</v>
      </c>
    </row>
    <row r="26">
      <c r="A26" s="21" t="s">
        <v>45</v>
      </c>
      <c r="B26" s="22" t="s">
        <v>27</v>
      </c>
      <c r="C26" s="22" t="s">
        <v>28</v>
      </c>
      <c r="D26" s="23"/>
      <c r="E26" s="26" t="n">
        <f>71</f>
        <v>71.0</v>
      </c>
      <c r="F26" s="24" t="s">
        <v>46</v>
      </c>
      <c r="G26" s="26" t="n">
        <f>726</f>
        <v>726.0</v>
      </c>
      <c r="H26" s="25"/>
      <c r="I26" s="26" t="n">
        <f>797</f>
        <v>797.0</v>
      </c>
      <c r="J26" s="23"/>
      <c r="K26" s="26" t="n">
        <f>130110000</f>
        <v>1.3011E8</v>
      </c>
      <c r="L26" s="24" t="s">
        <v>46</v>
      </c>
      <c r="M26" s="26" t="n">
        <f>132030000</f>
        <v>1.3203E8</v>
      </c>
      <c r="N26" s="25" t="s">
        <v>46</v>
      </c>
      <c r="O26" s="26" t="n">
        <f>262140000</f>
        <v>2.6214E8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48</f>
        <v>48.0</v>
      </c>
      <c r="U26" s="24" t="s">
        <v>46</v>
      </c>
      <c r="V26" s="26" t="n">
        <f>1218</f>
        <v>1218.0</v>
      </c>
      <c r="W26" s="25" t="s">
        <v>46</v>
      </c>
      <c r="X26" s="26" t="n">
        <f>1266</f>
        <v>1266.0</v>
      </c>
      <c r="Y26" s="23"/>
      <c r="Z26" s="26" t="n">
        <f>1710</f>
        <v>1710.0</v>
      </c>
      <c r="AA26" s="24"/>
      <c r="AB26" s="26" t="n">
        <f>2096</f>
        <v>2096.0</v>
      </c>
      <c r="AC26" s="25"/>
      <c r="AD26" s="26" t="n">
        <f>3806</f>
        <v>3806.0</v>
      </c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 t="n">
        <f>222</f>
        <v>222.0</v>
      </c>
      <c r="F29" s="24"/>
      <c r="G29" s="26" t="n">
        <f>100</f>
        <v>100.0</v>
      </c>
      <c r="H29" s="25"/>
      <c r="I29" s="26" t="n">
        <f>322</f>
        <v>322.0</v>
      </c>
      <c r="J29" s="23" t="s">
        <v>46</v>
      </c>
      <c r="K29" s="26" t="n">
        <f>230850000</f>
        <v>2.3085E8</v>
      </c>
      <c r="L29" s="24"/>
      <c r="M29" s="26" t="n">
        <f>12090000</f>
        <v>1.209E7</v>
      </c>
      <c r="N29" s="25"/>
      <c r="O29" s="26" t="n">
        <f>242940000</f>
        <v>2.4294E8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 t="s">
        <v>46</v>
      </c>
      <c r="T29" s="26" t="n">
        <f>127</f>
        <v>127.0</v>
      </c>
      <c r="U29" s="24"/>
      <c r="V29" s="26" t="n">
        <f>30</f>
        <v>30.0</v>
      </c>
      <c r="W29" s="25"/>
      <c r="X29" s="26" t="n">
        <f>157</f>
        <v>157.0</v>
      </c>
      <c r="Y29" s="23"/>
      <c r="Z29" s="26" t="n">
        <f>1737</f>
        <v>1737.0</v>
      </c>
      <c r="AA29" s="24"/>
      <c r="AB29" s="26" t="n">
        <f>2126</f>
        <v>2126.0</v>
      </c>
      <c r="AC29" s="25"/>
      <c r="AD29" s="26" t="n">
        <f>3863</f>
        <v>3863.0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220</f>
        <v>220.0</v>
      </c>
      <c r="F30" s="24"/>
      <c r="G30" s="26" t="n">
        <f>160</f>
        <v>160.0</v>
      </c>
      <c r="H30" s="25"/>
      <c r="I30" s="26" t="n">
        <f>380</f>
        <v>380.0</v>
      </c>
      <c r="J30" s="23"/>
      <c r="K30" s="26" t="n">
        <f>37100000</f>
        <v>3.71E7</v>
      </c>
      <c r="L30" s="24"/>
      <c r="M30" s="26" t="n">
        <f>44180000</f>
        <v>4.418E7</v>
      </c>
      <c r="N30" s="25"/>
      <c r="O30" s="26" t="n">
        <f>81280000</f>
        <v>8.128E7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30</f>
        <v>30.0</v>
      </c>
      <c r="U30" s="24"/>
      <c r="V30" s="26" t="n">
        <f>25</f>
        <v>25.0</v>
      </c>
      <c r="W30" s="25"/>
      <c r="X30" s="26" t="n">
        <f>55</f>
        <v>55.0</v>
      </c>
      <c r="Y30" s="23"/>
      <c r="Z30" s="26" t="n">
        <f>1883</f>
        <v>1883.0</v>
      </c>
      <c r="AA30" s="24"/>
      <c r="AB30" s="26" t="n">
        <f>2218</f>
        <v>2218.0</v>
      </c>
      <c r="AC30" s="25"/>
      <c r="AD30" s="26" t="n">
        <f>4101</f>
        <v>4101.0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334</f>
        <v>334.0</v>
      </c>
      <c r="F31" s="24"/>
      <c r="G31" s="26" t="n">
        <f>179</f>
        <v>179.0</v>
      </c>
      <c r="H31" s="25"/>
      <c r="I31" s="26" t="n">
        <f>513</f>
        <v>513.0</v>
      </c>
      <c r="J31" s="23"/>
      <c r="K31" s="26" t="n">
        <f>53330000</f>
        <v>5.333E7</v>
      </c>
      <c r="L31" s="24"/>
      <c r="M31" s="26" t="n">
        <f>26000000</f>
        <v>2.6E7</v>
      </c>
      <c r="N31" s="25"/>
      <c r="O31" s="26" t="n">
        <f>79330000</f>
        <v>7.933E7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30</f>
        <v>30.0</v>
      </c>
      <c r="U31" s="24"/>
      <c r="V31" s="26" t="n">
        <f>10</f>
        <v>10.0</v>
      </c>
      <c r="W31" s="25"/>
      <c r="X31" s="26" t="n">
        <f>40</f>
        <v>40.0</v>
      </c>
      <c r="Y31" s="23"/>
      <c r="Z31" s="26" t="n">
        <f>2150</f>
        <v>2150.0</v>
      </c>
      <c r="AA31" s="24"/>
      <c r="AB31" s="26" t="n">
        <f>2262</f>
        <v>2262.0</v>
      </c>
      <c r="AC31" s="25"/>
      <c r="AD31" s="26" t="n">
        <f>4412</f>
        <v>4412.0</v>
      </c>
    </row>
    <row r="32">
      <c r="A32" s="21" t="s">
        <v>52</v>
      </c>
      <c r="B32" s="22" t="s">
        <v>27</v>
      </c>
      <c r="C32" s="22" t="s">
        <v>28</v>
      </c>
      <c r="D32" s="23"/>
      <c r="E32" s="26" t="n">
        <f>352</f>
        <v>352.0</v>
      </c>
      <c r="F32" s="24"/>
      <c r="G32" s="26" t="n">
        <f>382</f>
        <v>382.0</v>
      </c>
      <c r="H32" s="25"/>
      <c r="I32" s="26" t="n">
        <f>734</f>
        <v>734.0</v>
      </c>
      <c r="J32" s="23"/>
      <c r="K32" s="26" t="n">
        <f>27660000</f>
        <v>2.766E7</v>
      </c>
      <c r="L32" s="24"/>
      <c r="M32" s="26" t="n">
        <f>55440000</f>
        <v>5.544E7</v>
      </c>
      <c r="N32" s="25"/>
      <c r="O32" s="26" t="n">
        <f>83100000</f>
        <v>8.31E7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2454</f>
        <v>2454.0</v>
      </c>
      <c r="AA32" s="24"/>
      <c r="AB32" s="26" t="n">
        <f>2480</f>
        <v>2480.0</v>
      </c>
      <c r="AC32" s="25"/>
      <c r="AD32" s="26" t="n">
        <f>4934</f>
        <v>4934.0</v>
      </c>
    </row>
    <row r="33">
      <c r="A33" s="21" t="s">
        <v>53</v>
      </c>
      <c r="B33" s="22" t="s">
        <v>27</v>
      </c>
      <c r="C33" s="22" t="s">
        <v>28</v>
      </c>
      <c r="D33" s="23" t="s">
        <v>46</v>
      </c>
      <c r="E33" s="26" t="n">
        <f>394</f>
        <v>394.0</v>
      </c>
      <c r="F33" s="24"/>
      <c r="G33" s="26" t="n">
        <f>642</f>
        <v>642.0</v>
      </c>
      <c r="H33" s="25" t="s">
        <v>46</v>
      </c>
      <c r="I33" s="26" t="n">
        <f>1036</f>
        <v>1036.0</v>
      </c>
      <c r="J33" s="23"/>
      <c r="K33" s="26" t="n">
        <f>36680000</f>
        <v>3.668E7</v>
      </c>
      <c r="L33" s="24"/>
      <c r="M33" s="26" t="n">
        <f>59120000</f>
        <v>5.912E7</v>
      </c>
      <c r="N33" s="25"/>
      <c r="O33" s="26" t="n">
        <f>95800000</f>
        <v>9.58E7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n">
        <f>60</f>
        <v>60.0</v>
      </c>
      <c r="W33" s="25"/>
      <c r="X33" s="26" t="n">
        <f>60</f>
        <v>60.0</v>
      </c>
      <c r="Y33" s="23"/>
      <c r="Z33" s="26" t="n">
        <f>2697</f>
        <v>2697.0</v>
      </c>
      <c r="AA33" s="24"/>
      <c r="AB33" s="26" t="n">
        <f>2545</f>
        <v>2545.0</v>
      </c>
      <c r="AC33" s="25"/>
      <c r="AD33" s="26" t="n">
        <f>5242</f>
        <v>5242.0</v>
      </c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56</v>
      </c>
      <c r="B36" s="22" t="s">
        <v>27</v>
      </c>
      <c r="C36" s="22" t="s">
        <v>28</v>
      </c>
      <c r="D36" s="23"/>
      <c r="E36" s="26" t="n">
        <f>130</f>
        <v>130.0</v>
      </c>
      <c r="F36" s="24"/>
      <c r="G36" s="26" t="n">
        <f>143</f>
        <v>143.0</v>
      </c>
      <c r="H36" s="25"/>
      <c r="I36" s="26" t="n">
        <f>273</f>
        <v>273.0</v>
      </c>
      <c r="J36" s="23"/>
      <c r="K36" s="26" t="n">
        <f>12060000</f>
        <v>1.206E7</v>
      </c>
      <c r="L36" s="24"/>
      <c r="M36" s="26" t="n">
        <f>15400000</f>
        <v>1.54E7</v>
      </c>
      <c r="N36" s="25"/>
      <c r="O36" s="26" t="n">
        <f>27460000</f>
        <v>2.746E7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2769</f>
        <v>2769.0</v>
      </c>
      <c r="AA36" s="24" t="s">
        <v>46</v>
      </c>
      <c r="AB36" s="26" t="n">
        <f>2559</f>
        <v>2559.0</v>
      </c>
      <c r="AC36" s="25"/>
      <c r="AD36" s="26" t="n">
        <f>5328</f>
        <v>5328.0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200</f>
        <v>200.0</v>
      </c>
      <c r="F37" s="24"/>
      <c r="G37" s="26" t="n">
        <f>243</f>
        <v>243.0</v>
      </c>
      <c r="H37" s="25"/>
      <c r="I37" s="26" t="n">
        <f>443</f>
        <v>443.0</v>
      </c>
      <c r="J37" s="23"/>
      <c r="K37" s="26" t="n">
        <f>15780000</f>
        <v>1.578E7</v>
      </c>
      <c r="L37" s="24"/>
      <c r="M37" s="26" t="n">
        <f>15940000</f>
        <v>1.594E7</v>
      </c>
      <c r="N37" s="25"/>
      <c r="O37" s="26" t="n">
        <f>31720000</f>
        <v>3.172E7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2872</f>
        <v>2872.0</v>
      </c>
      <c r="AA37" s="24"/>
      <c r="AB37" s="26" t="n">
        <f>2543</f>
        <v>2543.0</v>
      </c>
      <c r="AC37" s="25"/>
      <c r="AD37" s="26" t="n">
        <f>5415</f>
        <v>5415.0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177</f>
        <v>177.0</v>
      </c>
      <c r="F38" s="24"/>
      <c r="G38" s="26" t="n">
        <f>279</f>
        <v>279.0</v>
      </c>
      <c r="H38" s="25"/>
      <c r="I38" s="26" t="n">
        <f>456</f>
        <v>456.0</v>
      </c>
      <c r="J38" s="23" t="s">
        <v>36</v>
      </c>
      <c r="K38" s="26" t="n">
        <f>3910000</f>
        <v>3910000.0</v>
      </c>
      <c r="L38" s="24"/>
      <c r="M38" s="26" t="n">
        <f>21280000</f>
        <v>2.128E7</v>
      </c>
      <c r="N38" s="25"/>
      <c r="O38" s="26" t="n">
        <f>25190000</f>
        <v>2.519E7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 t="s">
        <v>46</v>
      </c>
      <c r="Z38" s="26" t="n">
        <f>2959</f>
        <v>2959.0</v>
      </c>
      <c r="AA38" s="24"/>
      <c r="AB38" s="26" t="n">
        <f>2507</f>
        <v>2507.0</v>
      </c>
      <c r="AC38" s="25" t="s">
        <v>46</v>
      </c>
      <c r="AD38" s="26" t="n">
        <f>5466</f>
        <v>5466.0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274</f>
        <v>274.0</v>
      </c>
      <c r="F39" s="24"/>
      <c r="G39" s="26" t="n">
        <f>375</f>
        <v>375.0</v>
      </c>
      <c r="H39" s="25"/>
      <c r="I39" s="26" t="n">
        <f>649</f>
        <v>649.0</v>
      </c>
      <c r="J39" s="23"/>
      <c r="K39" s="26" t="n">
        <f>64570000</f>
        <v>6.457E7</v>
      </c>
      <c r="L39" s="24"/>
      <c r="M39" s="26" t="n">
        <f>29890000</f>
        <v>2.989E7</v>
      </c>
      <c r="N39" s="25"/>
      <c r="O39" s="26" t="n">
        <f>94460000</f>
        <v>9.446E7</v>
      </c>
      <c r="P39" s="27" t="n">
        <f>685</f>
        <v>685.0</v>
      </c>
      <c r="Q39" s="28" t="n">
        <f>654</f>
        <v>654.0</v>
      </c>
      <c r="R39" s="29" t="n">
        <f>1339</f>
        <v>1339.0</v>
      </c>
      <c r="S39" s="23"/>
      <c r="T39" s="26" t="n">
        <f>5</f>
        <v>5.0</v>
      </c>
      <c r="U39" s="24"/>
      <c r="V39" s="26" t="n">
        <f>425</f>
        <v>425.0</v>
      </c>
      <c r="W39" s="25"/>
      <c r="X39" s="26" t="n">
        <f>430</f>
        <v>430.0</v>
      </c>
      <c r="Y39" s="23" t="s">
        <v>36</v>
      </c>
      <c r="Z39" s="26" t="n">
        <f>219</f>
        <v>219.0</v>
      </c>
      <c r="AA39" s="24" t="s">
        <v>36</v>
      </c>
      <c r="AB39" s="26" t="n">
        <f>53</f>
        <v>53.0</v>
      </c>
      <c r="AC39" s="25" t="s">
        <v>36</v>
      </c>
      <c r="AD39" s="26" t="n">
        <f>272</f>
        <v>272.0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