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<sst xmlns="http://schemas.openxmlformats.org/spreadsheetml/2006/main" count="164" uniqueCount="60">
  <si>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</si>
  <si>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</si>
  <si>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</si>
  <si>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</si>
  <si>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</si>
  <si>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</si>
  <si>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</si>
  <si>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</si>
  <si>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</si>
  <si>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</si>
  <si>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</si>
  <si>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</si>
  <si>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</si>
  <si>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</si>
  <si>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</si>
  <si>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</si>
  <si>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</si>
  <si>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</si>
  <si>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</si>
  <si>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</si>
  <si>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</si>
  <si>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</si>
  <si>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</si>
  <si>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</si>
  <si>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</si>
  <si>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</si>
  <si>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</si>
  <si>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有価証券オプション</t>
  </si>
  <si>
    <t>Securities Options</t>
  </si>
  <si>
    <t>◎●</t>
  </si>
  <si>
    <t>2</t>
  </si>
  <si>
    <t>◎</t>
  </si>
  <si>
    <t>3</t>
  </si>
  <si>
    <t>4</t>
  </si>
  <si>
    <t>5</t>
  </si>
  <si>
    <t>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</si>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</sst>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8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204</f>
        <v>204.0</v>
      </c>
      <c r="F10" s="24"/>
      <c r="G10" s="26" t="n">
        <f>6000</f>
        <v>6000.0</v>
      </c>
      <c r="H10" s="25"/>
      <c r="I10" s="26" t="n">
        <f>6204</f>
        <v>6204.0</v>
      </c>
      <c r="J10" s="23"/>
      <c r="K10" s="26" t="n">
        <f>64353</f>
        <v>64353.0</v>
      </c>
      <c r="L10" s="24"/>
      <c r="M10" s="26" t="n">
        <f>2682000</f>
        <v>2682000.0</v>
      </c>
      <c r="N10" s="25"/>
      <c r="O10" s="26" t="n">
        <f>2746353</f>
        <v>2746353.0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/>
      <c r="Z10" s="26" t="n">
        <f>50651</f>
        <v>50651.0</v>
      </c>
      <c r="AA10" s="24"/>
      <c r="AB10" s="26" t="n">
        <f>27005</f>
        <v>27005.0</v>
      </c>
      <c r="AC10" s="25"/>
      <c r="AD10" s="26" t="n">
        <f>77656</f>
        <v>77656.0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2000</f>
        <v>2000.0</v>
      </c>
      <c r="F11" s="24"/>
      <c r="G11" s="26" t="n">
        <f>4001</f>
        <v>4001.0</v>
      </c>
      <c r="H11" s="25"/>
      <c r="I11" s="26" t="n">
        <f>6001</f>
        <v>6001.0</v>
      </c>
      <c r="J11" s="23"/>
      <c r="K11" s="26" t="n">
        <f>1360000</f>
        <v>1360000.0</v>
      </c>
      <c r="L11" s="24"/>
      <c r="M11" s="26" t="n">
        <f>3546000</f>
        <v>3546000.0</v>
      </c>
      <c r="N11" s="25"/>
      <c r="O11" s="26" t="n">
        <f>4906000</f>
        <v>4906000.0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 t="s">
        <v>31</v>
      </c>
      <c r="Z11" s="26" t="n">
        <f>52651</f>
        <v>52651.0</v>
      </c>
      <c r="AA11" s="24"/>
      <c r="AB11" s="26" t="n">
        <f>27006</f>
        <v>27006.0</v>
      </c>
      <c r="AC11" s="25"/>
      <c r="AD11" s="26" t="n">
        <f>79657</f>
        <v>79657.0</v>
      </c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 t="s">
        <v>35</v>
      </c>
      <c r="E14" s="26" t="str">
        <f>"－"</f>
        <v>－</v>
      </c>
      <c r="F14" s="24"/>
      <c r="G14" s="26" t="n">
        <f>4</f>
        <v>4.0</v>
      </c>
      <c r="H14" s="25"/>
      <c r="I14" s="26" t="n">
        <f>4</f>
        <v>4.0</v>
      </c>
      <c r="J14" s="23" t="s">
        <v>35</v>
      </c>
      <c r="K14" s="26" t="str">
        <f>"－"</f>
        <v>－</v>
      </c>
      <c r="L14" s="24"/>
      <c r="M14" s="26" t="n">
        <f>2184</f>
        <v>2184.0</v>
      </c>
      <c r="N14" s="25"/>
      <c r="O14" s="26" t="n">
        <f>2184</f>
        <v>2184.0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52651</f>
        <v>52651.0</v>
      </c>
      <c r="AA14" s="24"/>
      <c r="AB14" s="26" t="n">
        <f>27008</f>
        <v>27008.0</v>
      </c>
      <c r="AC14" s="25" t="s">
        <v>31</v>
      </c>
      <c r="AD14" s="26" t="n">
        <f>79659</f>
        <v>79659.0</v>
      </c>
    </row>
    <row r="15">
      <c r="A15" s="21" t="s">
        <v>36</v>
      </c>
      <c r="B15" s="22" t="s">
        <v>27</v>
      </c>
      <c r="C15" s="22" t="s">
        <v>28</v>
      </c>
      <c r="D15" s="23"/>
      <c r="E15" s="26" t="n">
        <f>980</f>
        <v>980.0</v>
      </c>
      <c r="F15" s="24"/>
      <c r="G15" s="26" t="n">
        <f>5</f>
        <v>5.0</v>
      </c>
      <c r="H15" s="25"/>
      <c r="I15" s="26" t="n">
        <f>985</f>
        <v>985.0</v>
      </c>
      <c r="J15" s="23"/>
      <c r="K15" s="26" t="n">
        <f>105000</f>
        <v>105000.0</v>
      </c>
      <c r="L15" s="24"/>
      <c r="M15" s="26" t="n">
        <f>81500</f>
        <v>81500.0</v>
      </c>
      <c r="N15" s="25"/>
      <c r="O15" s="26" t="n">
        <f>186500</f>
        <v>186500.0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52631</f>
        <v>52631.0</v>
      </c>
      <c r="AA15" s="24"/>
      <c r="AB15" s="26" t="n">
        <f>27003</f>
        <v>27003.0</v>
      </c>
      <c r="AC15" s="25"/>
      <c r="AD15" s="26" t="n">
        <f>79634</f>
        <v>79634.0</v>
      </c>
    </row>
    <row r="16">
      <c r="A16" s="21" t="s">
        <v>37</v>
      </c>
      <c r="B16" s="22" t="s">
        <v>27</v>
      </c>
      <c r="C16" s="22" t="s">
        <v>28</v>
      </c>
      <c r="D16" s="23"/>
      <c r="E16" s="26" t="n">
        <f>4506</f>
        <v>4506.0</v>
      </c>
      <c r="F16" s="24"/>
      <c r="G16" s="26" t="n">
        <f>15</f>
        <v>15.0</v>
      </c>
      <c r="H16" s="25"/>
      <c r="I16" s="26" t="n">
        <f>4521</f>
        <v>4521.0</v>
      </c>
      <c r="J16" s="23" t="s">
        <v>31</v>
      </c>
      <c r="K16" s="26" t="n">
        <f>26675520</f>
        <v>2.667552E7</v>
      </c>
      <c r="L16" s="24"/>
      <c r="M16" s="26" t="n">
        <f>4133250</f>
        <v>4133250.0</v>
      </c>
      <c r="N16" s="25"/>
      <c r="O16" s="26" t="n">
        <f>30808770</f>
        <v>3.080877E7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48125</f>
        <v>48125.0</v>
      </c>
      <c r="AA16" s="24"/>
      <c r="AB16" s="26" t="n">
        <f>27018</f>
        <v>27018.0</v>
      </c>
      <c r="AC16" s="25"/>
      <c r="AD16" s="26" t="n">
        <f>75143</f>
        <v>75143.0</v>
      </c>
    </row>
    <row r="17">
      <c r="A17" s="21" t="s">
        <v>38</v>
      </c>
      <c r="B17" s="22" t="s">
        <v>27</v>
      </c>
      <c r="C17" s="22" t="s">
        <v>28</v>
      </c>
      <c r="D17" s="23"/>
      <c r="E17" s="26" t="str">
        <f>"－"</f>
        <v>－</v>
      </c>
      <c r="F17" s="24" t="s">
        <v>35</v>
      </c>
      <c r="G17" s="26" t="str">
        <f>"－"</f>
        <v>－</v>
      </c>
      <c r="H17" s="25" t="s">
        <v>35</v>
      </c>
      <c r="I17" s="26" t="str">
        <f>"－"</f>
        <v>－</v>
      </c>
      <c r="J17" s="23"/>
      <c r="K17" s="26" t="str">
        <f>"－"</f>
        <v>－</v>
      </c>
      <c r="L17" s="24" t="s">
        <v>35</v>
      </c>
      <c r="M17" s="26" t="str">
        <f>"－"</f>
        <v>－</v>
      </c>
      <c r="N17" s="25" t="s">
        <v>35</v>
      </c>
      <c r="O17" s="26" t="str">
        <f>"－"</f>
        <v>－</v>
      </c>
      <c r="P17" s="27" t="n">
        <f>30</f>
        <v>30.0</v>
      </c>
      <c r="Q17" s="28" t="n">
        <f>63</f>
        <v>63.0</v>
      </c>
      <c r="R17" s="29" t="n">
        <f>93</f>
        <v>93.0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30369</f>
        <v>30369.0</v>
      </c>
      <c r="AA17" s="24" t="s">
        <v>35</v>
      </c>
      <c r="AB17" s="26" t="n">
        <f>26945</f>
        <v>26945.0</v>
      </c>
      <c r="AC17" s="25" t="s">
        <v>35</v>
      </c>
      <c r="AD17" s="26" t="n">
        <f>57314</f>
        <v>57314.0</v>
      </c>
    </row>
    <row r="18">
      <c r="A18" s="21" t="s">
        <v>39</v>
      </c>
      <c r="B18" s="22" t="s">
        <v>27</v>
      </c>
      <c r="C18" s="22" t="s">
        <v>28</v>
      </c>
      <c r="D18" s="23"/>
      <c r="E18" s="26" t="n">
        <f>933</f>
        <v>933.0</v>
      </c>
      <c r="F18" s="24"/>
      <c r="G18" s="26" t="n">
        <f>1</f>
        <v>1.0</v>
      </c>
      <c r="H18" s="25"/>
      <c r="I18" s="26" t="n">
        <f>934</f>
        <v>934.0</v>
      </c>
      <c r="J18" s="23"/>
      <c r="K18" s="26" t="n">
        <f>825000</f>
        <v>825000.0</v>
      </c>
      <c r="L18" s="24"/>
      <c r="M18" s="26" t="n">
        <f>55500</f>
        <v>55500.0</v>
      </c>
      <c r="N18" s="25"/>
      <c r="O18" s="26" t="n">
        <f>880500</f>
        <v>880500.0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31302</f>
        <v>31302.0</v>
      </c>
      <c r="AA18" s="24"/>
      <c r="AB18" s="26" t="n">
        <f>26946</f>
        <v>26946.0</v>
      </c>
      <c r="AC18" s="25"/>
      <c r="AD18" s="26" t="n">
        <f>58248</f>
        <v>58248.0</v>
      </c>
    </row>
    <row r="19">
      <c r="A19" s="21" t="s">
        <v>40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41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42</v>
      </c>
      <c r="B21" s="22" t="s">
        <v>27</v>
      </c>
      <c r="C21" s="22" t="s">
        <v>28</v>
      </c>
      <c r="D21" s="23"/>
      <c r="E21" s="26"/>
      <c r="F21" s="24"/>
      <c r="G21" s="26"/>
      <c r="H21" s="25"/>
      <c r="I21" s="26"/>
      <c r="J21" s="23"/>
      <c r="K21" s="26"/>
      <c r="L21" s="24"/>
      <c r="M21" s="26"/>
      <c r="N21" s="25"/>
      <c r="O21" s="26"/>
      <c r="P21" s="27"/>
      <c r="Q21" s="28"/>
      <c r="R21" s="29"/>
      <c r="S21" s="23"/>
      <c r="T21" s="26"/>
      <c r="U21" s="24"/>
      <c r="V21" s="26"/>
      <c r="W21" s="25"/>
      <c r="X21" s="26"/>
      <c r="Y21" s="23"/>
      <c r="Z21" s="26"/>
      <c r="AA21" s="24"/>
      <c r="AB21" s="26"/>
      <c r="AC21" s="25"/>
      <c r="AD21" s="26"/>
    </row>
    <row r="22">
      <c r="A22" s="21" t="s">
        <v>43</v>
      </c>
      <c r="B22" s="22" t="s">
        <v>27</v>
      </c>
      <c r="C22" s="22" t="s">
        <v>28</v>
      </c>
      <c r="D22" s="23"/>
      <c r="E22" s="26" t="n">
        <f>1093</f>
        <v>1093.0</v>
      </c>
      <c r="F22" s="24"/>
      <c r="G22" s="26" t="n">
        <f>2</f>
        <v>2.0</v>
      </c>
      <c r="H22" s="25"/>
      <c r="I22" s="26" t="n">
        <f>1095</f>
        <v>1095.0</v>
      </c>
      <c r="J22" s="23"/>
      <c r="K22" s="26" t="n">
        <f>12187800</f>
        <v>1.21878E7</v>
      </c>
      <c r="L22" s="24"/>
      <c r="M22" s="26" t="n">
        <f>60000</f>
        <v>60000.0</v>
      </c>
      <c r="N22" s="25"/>
      <c r="O22" s="26" t="n">
        <f>12247800</f>
        <v>1.22478E7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32395</f>
        <v>32395.0</v>
      </c>
      <c r="AA22" s="24"/>
      <c r="AB22" s="26" t="n">
        <f>26948</f>
        <v>26948.0</v>
      </c>
      <c r="AC22" s="25"/>
      <c r="AD22" s="26" t="n">
        <f>59343</f>
        <v>59343.0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1200</f>
        <v>1200.0</v>
      </c>
      <c r="F23" s="24"/>
      <c r="G23" s="26" t="n">
        <f>5040</f>
        <v>5040.0</v>
      </c>
      <c r="H23" s="25"/>
      <c r="I23" s="26" t="n">
        <f>6240</f>
        <v>6240.0</v>
      </c>
      <c r="J23" s="23"/>
      <c r="K23" s="26" t="n">
        <f>720470</f>
        <v>720470.0</v>
      </c>
      <c r="L23" s="24"/>
      <c r="M23" s="26" t="n">
        <f>4647400</f>
        <v>4647400.0</v>
      </c>
      <c r="N23" s="25"/>
      <c r="O23" s="26" t="n">
        <f>5367870</f>
        <v>5367870.0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33595</f>
        <v>33595.0</v>
      </c>
      <c r="AA23" s="24"/>
      <c r="AB23" s="26" t="n">
        <f>27988</f>
        <v>27988.0</v>
      </c>
      <c r="AC23" s="25"/>
      <c r="AD23" s="26" t="n">
        <f>61583</f>
        <v>61583.0</v>
      </c>
    </row>
    <row r="24">
      <c r="A24" s="21" t="s">
        <v>45</v>
      </c>
      <c r="B24" s="22" t="s">
        <v>27</v>
      </c>
      <c r="C24" s="22" t="s">
        <v>28</v>
      </c>
      <c r="D24" s="23" t="s">
        <v>31</v>
      </c>
      <c r="E24" s="26" t="n">
        <f>6001</f>
        <v>6001.0</v>
      </c>
      <c r="F24" s="24"/>
      <c r="G24" s="26" t="str">
        <f>"－"</f>
        <v>－</v>
      </c>
      <c r="H24" s="25"/>
      <c r="I24" s="26" t="n">
        <f>6001</f>
        <v>6001.0</v>
      </c>
      <c r="J24" s="23"/>
      <c r="K24" s="26" t="n">
        <f>686000</f>
        <v>686000.0</v>
      </c>
      <c r="L24" s="24"/>
      <c r="M24" s="26" t="str">
        <f>"－"</f>
        <v>－</v>
      </c>
      <c r="N24" s="25"/>
      <c r="O24" s="26" t="n">
        <f>686000</f>
        <v>686000.0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29596</f>
        <v>29596.0</v>
      </c>
      <c r="AA24" s="24"/>
      <c r="AB24" s="26" t="n">
        <f>27988</f>
        <v>27988.0</v>
      </c>
      <c r="AC24" s="25"/>
      <c r="AD24" s="26" t="n">
        <f>57584</f>
        <v>57584.0</v>
      </c>
    </row>
    <row r="25">
      <c r="A25" s="21" t="s">
        <v>46</v>
      </c>
      <c r="B25" s="22" t="s">
        <v>27</v>
      </c>
      <c r="C25" s="22" t="s">
        <v>28</v>
      </c>
      <c r="D25" s="23"/>
      <c r="E25" s="26" t="n">
        <f>21</f>
        <v>21.0</v>
      </c>
      <c r="F25" s="24"/>
      <c r="G25" s="26" t="n">
        <f>23</f>
        <v>23.0</v>
      </c>
      <c r="H25" s="25"/>
      <c r="I25" s="26" t="n">
        <f>44</f>
        <v>44.0</v>
      </c>
      <c r="J25" s="23"/>
      <c r="K25" s="26" t="n">
        <f>20838</f>
        <v>20838.0</v>
      </c>
      <c r="L25" s="24"/>
      <c r="M25" s="26" t="n">
        <f>14140</f>
        <v>14140.0</v>
      </c>
      <c r="N25" s="25"/>
      <c r="O25" s="26" t="n">
        <f>34978</f>
        <v>34978.0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29597</f>
        <v>29597.0</v>
      </c>
      <c r="AA25" s="24"/>
      <c r="AB25" s="26" t="n">
        <f>27967</f>
        <v>27967.0</v>
      </c>
      <c r="AC25" s="25"/>
      <c r="AD25" s="26" t="n">
        <f>57564</f>
        <v>57564.0</v>
      </c>
    </row>
    <row r="26">
      <c r="A26" s="21" t="s">
        <v>47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48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49</v>
      </c>
      <c r="B28" s="22" t="s">
        <v>27</v>
      </c>
      <c r="C28" s="22" t="s">
        <v>28</v>
      </c>
      <c r="D28" s="23"/>
      <c r="E28" s="26" t="n">
        <f>4466</f>
        <v>4466.0</v>
      </c>
      <c r="F28" s="24"/>
      <c r="G28" s="26" t="n">
        <f>2002</f>
        <v>2002.0</v>
      </c>
      <c r="H28" s="25"/>
      <c r="I28" s="26" t="n">
        <f>6468</f>
        <v>6468.0</v>
      </c>
      <c r="J28" s="23"/>
      <c r="K28" s="26" t="n">
        <f>2061770</f>
        <v>2061770.0</v>
      </c>
      <c r="L28" s="24"/>
      <c r="M28" s="26" t="n">
        <f>1103368</f>
        <v>1103368.0</v>
      </c>
      <c r="N28" s="25"/>
      <c r="O28" s="26" t="n">
        <f>3165138</f>
        <v>3165138.0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29663</f>
        <v>29663.0</v>
      </c>
      <c r="AA28" s="24"/>
      <c r="AB28" s="26" t="n">
        <f>29965</f>
        <v>29965.0</v>
      </c>
      <c r="AC28" s="25"/>
      <c r="AD28" s="26" t="n">
        <f>59628</f>
        <v>59628.0</v>
      </c>
    </row>
    <row r="29">
      <c r="A29" s="21" t="s">
        <v>50</v>
      </c>
      <c r="B29" s="22" t="s">
        <v>27</v>
      </c>
      <c r="C29" s="22" t="s">
        <v>28</v>
      </c>
      <c r="D29" s="23"/>
      <c r="E29" s="26" t="n">
        <f>1029</f>
        <v>1029.0</v>
      </c>
      <c r="F29" s="24"/>
      <c r="G29" s="26" t="n">
        <f>1000</f>
        <v>1000.0</v>
      </c>
      <c r="H29" s="25"/>
      <c r="I29" s="26" t="n">
        <f>2029</f>
        <v>2029.0</v>
      </c>
      <c r="J29" s="23"/>
      <c r="K29" s="26" t="n">
        <f>309523</f>
        <v>309523.0</v>
      </c>
      <c r="L29" s="24"/>
      <c r="M29" s="26" t="n">
        <f>510000</f>
        <v>510000.0</v>
      </c>
      <c r="N29" s="25"/>
      <c r="O29" s="26" t="n">
        <f>819523</f>
        <v>819523.0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28692</f>
        <v>28692.0</v>
      </c>
      <c r="AA29" s="24"/>
      <c r="AB29" s="26" t="n">
        <f>30965</f>
        <v>30965.0</v>
      </c>
      <c r="AC29" s="25"/>
      <c r="AD29" s="26" t="n">
        <f>59657</f>
        <v>59657.0</v>
      </c>
    </row>
    <row r="30">
      <c r="A30" s="21" t="s">
        <v>51</v>
      </c>
      <c r="B30" s="22" t="s">
        <v>27</v>
      </c>
      <c r="C30" s="22" t="s">
        <v>28</v>
      </c>
      <c r="D30" s="23"/>
      <c r="E30" s="26" t="n">
        <f>2485</f>
        <v>2485.0</v>
      </c>
      <c r="F30" s="24"/>
      <c r="G30" s="26" t="n">
        <f>7000</f>
        <v>7000.0</v>
      </c>
      <c r="H30" s="25"/>
      <c r="I30" s="26" t="n">
        <f>9485</f>
        <v>9485.0</v>
      </c>
      <c r="J30" s="23"/>
      <c r="K30" s="26" t="n">
        <f>1284500</f>
        <v>1284500.0</v>
      </c>
      <c r="L30" s="24"/>
      <c r="M30" s="26" t="n">
        <f>3732000</f>
        <v>3732000.0</v>
      </c>
      <c r="N30" s="25"/>
      <c r="O30" s="26" t="n">
        <f>5016500</f>
        <v>5016500.0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30817</f>
        <v>30817.0</v>
      </c>
      <c r="AA30" s="24"/>
      <c r="AB30" s="26" t="n">
        <f>31965</f>
        <v>31965.0</v>
      </c>
      <c r="AC30" s="25"/>
      <c r="AD30" s="26" t="n">
        <f>62782</f>
        <v>62782.0</v>
      </c>
    </row>
    <row r="31">
      <c r="A31" s="21" t="s">
        <v>52</v>
      </c>
      <c r="B31" s="22" t="s">
        <v>27</v>
      </c>
      <c r="C31" s="22" t="s">
        <v>28</v>
      </c>
      <c r="D31" s="23"/>
      <c r="E31" s="26" t="n">
        <f>700</f>
        <v>700.0</v>
      </c>
      <c r="F31" s="24"/>
      <c r="G31" s="26" t="str">
        <f>"－"</f>
        <v>－</v>
      </c>
      <c r="H31" s="25"/>
      <c r="I31" s="26" t="n">
        <f>700</f>
        <v>700.0</v>
      </c>
      <c r="J31" s="23"/>
      <c r="K31" s="26" t="n">
        <f>860250</f>
        <v>860250.0</v>
      </c>
      <c r="L31" s="24"/>
      <c r="M31" s="26" t="str">
        <f>"－"</f>
        <v>－</v>
      </c>
      <c r="N31" s="25"/>
      <c r="O31" s="26" t="n">
        <f>860250</f>
        <v>860250.0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31017</f>
        <v>31017.0</v>
      </c>
      <c r="AA31" s="24"/>
      <c r="AB31" s="26" t="n">
        <f>31965</f>
        <v>31965.0</v>
      </c>
      <c r="AC31" s="25"/>
      <c r="AD31" s="26" t="n">
        <f>62982</f>
        <v>62982.0</v>
      </c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55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56</v>
      </c>
      <c r="B35" s="22" t="s">
        <v>27</v>
      </c>
      <c r="C35" s="22" t="s">
        <v>28</v>
      </c>
      <c r="D35" s="23"/>
      <c r="E35" s="26" t="n">
        <f>4000</f>
        <v>4000.0</v>
      </c>
      <c r="F35" s="24"/>
      <c r="G35" s="26" t="n">
        <f>10</f>
        <v>10.0</v>
      </c>
      <c r="H35" s="25"/>
      <c r="I35" s="26" t="n">
        <f>4010</f>
        <v>4010.0</v>
      </c>
      <c r="J35" s="23"/>
      <c r="K35" s="26" t="n">
        <f>596000</f>
        <v>596000.0</v>
      </c>
      <c r="L35" s="24"/>
      <c r="M35" s="26" t="n">
        <f>45000</f>
        <v>45000.0</v>
      </c>
      <c r="N35" s="25"/>
      <c r="O35" s="26" t="n">
        <f>641000</f>
        <v>641000.0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 t="s">
        <v>35</v>
      </c>
      <c r="Z35" s="26" t="n">
        <f>27017</f>
        <v>27017.0</v>
      </c>
      <c r="AA35" s="24"/>
      <c r="AB35" s="26" t="n">
        <f>31975</f>
        <v>31975.0</v>
      </c>
      <c r="AC35" s="25"/>
      <c r="AD35" s="26" t="n">
        <f>58992</f>
        <v>58992.0</v>
      </c>
    </row>
    <row r="36">
      <c r="A36" s="21" t="s">
        <v>57</v>
      </c>
      <c r="B36" s="22" t="s">
        <v>27</v>
      </c>
      <c r="C36" s="22" t="s">
        <v>28</v>
      </c>
      <c r="D36" s="23"/>
      <c r="E36" s="26" t="n">
        <f>3244</f>
        <v>3244.0</v>
      </c>
      <c r="F36" s="24"/>
      <c r="G36" s="26" t="n">
        <f>10000</f>
        <v>10000.0</v>
      </c>
      <c r="H36" s="25"/>
      <c r="I36" s="26" t="n">
        <f>13244</f>
        <v>13244.0</v>
      </c>
      <c r="J36" s="23"/>
      <c r="K36" s="26" t="n">
        <f>24492200</f>
        <v>2.44922E7</v>
      </c>
      <c r="L36" s="24"/>
      <c r="M36" s="26" t="n">
        <f>8878000</f>
        <v>8878000.0</v>
      </c>
      <c r="N36" s="25" t="s">
        <v>31</v>
      </c>
      <c r="O36" s="26" t="n">
        <f>33370200</f>
        <v>3.33702E7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30261</f>
        <v>30261.0</v>
      </c>
      <c r="AA36" s="24"/>
      <c r="AB36" s="26" t="n">
        <f>35975</f>
        <v>35975.0</v>
      </c>
      <c r="AC36" s="25"/>
      <c r="AD36" s="26" t="n">
        <f>66236</f>
        <v>66236.0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6</f>
        <v>6.0</v>
      </c>
      <c r="F37" s="24" t="s">
        <v>31</v>
      </c>
      <c r="G37" s="26" t="n">
        <f>14000</f>
        <v>14000.0</v>
      </c>
      <c r="H37" s="25" t="s">
        <v>31</v>
      </c>
      <c r="I37" s="26" t="n">
        <f>14006</f>
        <v>14006.0</v>
      </c>
      <c r="J37" s="23"/>
      <c r="K37" s="26" t="n">
        <f>594</f>
        <v>594.0</v>
      </c>
      <c r="L37" s="24" t="s">
        <v>31</v>
      </c>
      <c r="M37" s="26" t="n">
        <f>10088000</f>
        <v>1.0088E7</v>
      </c>
      <c r="N37" s="25"/>
      <c r="O37" s="26" t="n">
        <f>10088594</f>
        <v>1.0088594E7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30264</f>
        <v>30264.0</v>
      </c>
      <c r="AA37" s="24"/>
      <c r="AB37" s="26" t="n">
        <f>35975</f>
        <v>35975.0</v>
      </c>
      <c r="AC37" s="25"/>
      <c r="AD37" s="26" t="n">
        <f>66239</f>
        <v>66239.0</v>
      </c>
    </row>
    <row r="38">
      <c r="A38" s="21" t="s">
        <v>59</v>
      </c>
      <c r="B38" s="22" t="s">
        <v>27</v>
      </c>
      <c r="C38" s="22" t="s">
        <v>28</v>
      </c>
      <c r="D38" s="23"/>
      <c r="E38" s="26" t="str">
        <f>"－"</f>
        <v>－</v>
      </c>
      <c r="F38" s="24"/>
      <c r="G38" s="26" t="n">
        <f>8000</f>
        <v>8000.0</v>
      </c>
      <c r="H38" s="25"/>
      <c r="I38" s="26" t="n">
        <f>8000</f>
        <v>8000.0</v>
      </c>
      <c r="J38" s="23"/>
      <c r="K38" s="26" t="str">
        <f>"－"</f>
        <v>－</v>
      </c>
      <c r="L38" s="24"/>
      <c r="M38" s="26" t="n">
        <f>8353000</f>
        <v>8353000.0</v>
      </c>
      <c r="N38" s="25"/>
      <c r="O38" s="26" t="n">
        <f>8353000</f>
        <v>8353000.0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30264</f>
        <v>30264.0</v>
      </c>
      <c r="AA38" s="24" t="s">
        <v>31</v>
      </c>
      <c r="AB38" s="26" t="n">
        <f>37975</f>
        <v>37975.0</v>
      </c>
      <c r="AC38" s="25"/>
      <c r="AD38" s="26" t="n">
        <f>68239</f>
        <v>68239.0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